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H\PHP\Committees\Healthcare Disaster Planning Forum\Coalition PRODUCTS\HVAs\2022\"/>
    </mc:Choice>
  </mc:AlternateContent>
  <xr:revisionPtr revIDLastSave="0" documentId="13_ncr:1_{3700D6E3-00DD-4632-BE2F-1C1ADACC54DD}" xr6:coauthVersionLast="36" xr6:coauthVersionMax="36" xr10:uidLastSave="{00000000-0000-0000-0000-000000000000}"/>
  <bookViews>
    <workbookView xWindow="0" yWindow="0" windowWidth="28800" windowHeight="12435" tabRatio="720" activeTab="6" xr2:uid="{00000000-000D-0000-FFFF-FFFF00000000}"/>
  </bookViews>
  <sheets>
    <sheet name="Instructions" sheetId="15" r:id="rId1"/>
    <sheet name="Natural Hazards" sheetId="1" r:id="rId2"/>
    <sheet name="Technological Hazards" sheetId="9" r:id="rId3"/>
    <sheet name="Human Hazards" sheetId="10" r:id="rId4"/>
    <sheet name="Hazardous Materials" sheetId="13" r:id="rId5"/>
    <sheet name="Summary" sheetId="2" r:id="rId6"/>
    <sheet name="Top 10" sheetId="14" r:id="rId7"/>
  </sheets>
  <definedNames>
    <definedName name="_xlnm.Print_Area" localSheetId="4">'Hazardous Materials'!$A$1:$K$17</definedName>
    <definedName name="_xlnm.Print_Area" localSheetId="3">'Human Hazards'!$A$1:$K$22</definedName>
    <definedName name="_xlnm.Print_Area" localSheetId="1">'Natural Hazards'!$A$1:$K$29</definedName>
    <definedName name="_xlnm.Print_Area" localSheetId="5">Summary!$A$1:$O$45</definedName>
    <definedName name="_xlnm.Print_Area" localSheetId="2">'Technological Hazards'!$A$1:$K$32</definedName>
    <definedName name="_xlnm.Print_Area" localSheetId="6">'Top 10'!$A$1:$O$42</definedName>
  </definedNames>
  <calcPr calcId="191029"/>
</workbook>
</file>

<file path=xl/calcChain.xml><?xml version="1.0" encoding="utf-8"?>
<calcChain xmlns="http://schemas.openxmlformats.org/spreadsheetml/2006/main">
  <c r="F29" i="14" l="1"/>
  <c r="F30" i="14"/>
  <c r="F31" i="14"/>
  <c r="F32" i="14"/>
  <c r="F33" i="14"/>
  <c r="F34" i="14"/>
  <c r="F35" i="14"/>
  <c r="F36" i="14"/>
  <c r="F37" i="14"/>
  <c r="F38" i="14"/>
  <c r="F39" i="14"/>
  <c r="F40" i="14"/>
  <c r="F41" i="14"/>
  <c r="F28" i="14"/>
  <c r="I10" i="9" l="1"/>
  <c r="A23" i="1" l="1"/>
  <c r="A22" i="1"/>
  <c r="A30" i="9"/>
  <c r="A29" i="9"/>
  <c r="B4" i="14" l="1"/>
  <c r="E23" i="1"/>
  <c r="D23" i="1"/>
  <c r="H18" i="1"/>
  <c r="G18" i="1"/>
  <c r="F18" i="1"/>
  <c r="E18" i="1"/>
  <c r="D18" i="1"/>
  <c r="C18" i="1"/>
  <c r="B18" i="1"/>
  <c r="D30" i="9" l="1"/>
  <c r="C3" i="2" s="1"/>
  <c r="E30" i="9" l="1"/>
  <c r="B21" i="14"/>
  <c r="B26" i="14"/>
  <c r="B17" i="14"/>
  <c r="B14" i="14"/>
  <c r="A21" i="14"/>
  <c r="A26" i="14"/>
  <c r="A17" i="14"/>
  <c r="A14" i="14"/>
  <c r="B20" i="14"/>
  <c r="B33" i="14"/>
  <c r="B36" i="14"/>
  <c r="B18" i="14"/>
  <c r="B16" i="14"/>
  <c r="B9" i="14"/>
  <c r="B10" i="14"/>
  <c r="B35" i="14"/>
  <c r="A10" i="14"/>
  <c r="A20" i="14"/>
  <c r="A33" i="14"/>
  <c r="A36" i="14"/>
  <c r="A18" i="14"/>
  <c r="A16" i="14"/>
  <c r="A9" i="14"/>
  <c r="A35" i="14"/>
  <c r="B42" i="14"/>
  <c r="B28" i="14"/>
  <c r="B40" i="14"/>
  <c r="B22" i="14"/>
  <c r="B8" i="14"/>
  <c r="B13" i="14"/>
  <c r="B12" i="14"/>
  <c r="B29" i="14"/>
  <c r="B30" i="14"/>
  <c r="B31" i="14"/>
  <c r="B23" i="14"/>
  <c r="B32" i="14"/>
  <c r="B24" i="14"/>
  <c r="B6" i="14"/>
  <c r="B39" i="14"/>
  <c r="B25" i="14"/>
  <c r="B38" i="14"/>
  <c r="B37" i="14"/>
  <c r="A38" i="14"/>
  <c r="A42" i="14"/>
  <c r="A28" i="14"/>
  <c r="A40" i="14"/>
  <c r="A22" i="14"/>
  <c r="A8" i="14"/>
  <c r="A13" i="14"/>
  <c r="A12" i="14"/>
  <c r="A29" i="14"/>
  <c r="A30" i="14"/>
  <c r="A31" i="14"/>
  <c r="A23" i="14"/>
  <c r="A32" i="14"/>
  <c r="A24" i="14"/>
  <c r="A6" i="14"/>
  <c r="A39" i="14"/>
  <c r="A25" i="14"/>
  <c r="A37" i="14"/>
  <c r="B5" i="14"/>
  <c r="B7" i="14"/>
  <c r="B3" i="14"/>
  <c r="B11" i="14"/>
  <c r="B15" i="14"/>
  <c r="B34" i="14"/>
  <c r="B19" i="14"/>
  <c r="B2" i="14"/>
  <c r="B41" i="14"/>
  <c r="B27" i="14"/>
  <c r="A5" i="14"/>
  <c r="A7" i="14"/>
  <c r="A3" i="14"/>
  <c r="A11" i="14"/>
  <c r="A15" i="14"/>
  <c r="A34" i="14"/>
  <c r="A19" i="14"/>
  <c r="A2" i="14"/>
  <c r="E30" i="14" s="1"/>
  <c r="A41" i="14"/>
  <c r="A27" i="14"/>
  <c r="I13" i="9"/>
  <c r="I9" i="9"/>
  <c r="B3" i="2"/>
  <c r="D17" i="13"/>
  <c r="E3" i="2" s="1"/>
  <c r="E20" i="10"/>
  <c r="D4" i="2" s="1"/>
  <c r="D20" i="10"/>
  <c r="D3" i="2" s="1"/>
  <c r="B4" i="2"/>
  <c r="A32" i="9"/>
  <c r="E17" i="13"/>
  <c r="E4" i="2" s="1"/>
  <c r="I7" i="13"/>
  <c r="C11" i="13"/>
  <c r="D11" i="13"/>
  <c r="E11" i="13"/>
  <c r="F11" i="13"/>
  <c r="G11" i="13"/>
  <c r="H11" i="13"/>
  <c r="B11" i="13"/>
  <c r="I7" i="10"/>
  <c r="C15" i="10"/>
  <c r="D15" i="10"/>
  <c r="E15" i="10"/>
  <c r="F15" i="10"/>
  <c r="G15" i="10"/>
  <c r="H15" i="10"/>
  <c r="B15" i="10"/>
  <c r="I7" i="1"/>
  <c r="I14" i="10"/>
  <c r="I13" i="10"/>
  <c r="I8" i="13"/>
  <c r="I11" i="10"/>
  <c r="I10" i="13"/>
  <c r="A17" i="13"/>
  <c r="A16" i="13"/>
  <c r="I9" i="13"/>
  <c r="A20" i="10"/>
  <c r="F4" i="2" s="1"/>
  <c r="A19" i="10"/>
  <c r="F3" i="2" s="1"/>
  <c r="I8" i="10"/>
  <c r="I9" i="10"/>
  <c r="I10" i="10"/>
  <c r="I12" i="10"/>
  <c r="I8" i="1"/>
  <c r="I9" i="1"/>
  <c r="I10" i="1"/>
  <c r="I11" i="1"/>
  <c r="I12" i="1"/>
  <c r="I13" i="1"/>
  <c r="I14" i="1"/>
  <c r="I15" i="1"/>
  <c r="I19" i="9"/>
  <c r="C25" i="9"/>
  <c r="D25" i="9"/>
  <c r="E25" i="9"/>
  <c r="F25" i="9"/>
  <c r="G25" i="9"/>
  <c r="H25" i="9"/>
  <c r="B25" i="9"/>
  <c r="I7" i="9"/>
  <c r="I8" i="9"/>
  <c r="I11" i="9"/>
  <c r="I12" i="9"/>
  <c r="I14" i="9"/>
  <c r="I15" i="9"/>
  <c r="I16" i="9"/>
  <c r="I17" i="9"/>
  <c r="I18" i="9"/>
  <c r="I20" i="9"/>
  <c r="I21" i="9"/>
  <c r="I22" i="9"/>
  <c r="I23" i="9"/>
  <c r="I24" i="9"/>
  <c r="E31" i="14" l="1"/>
  <c r="E33" i="14"/>
  <c r="E37" i="14"/>
  <c r="E28" i="14"/>
  <c r="C17" i="13"/>
  <c r="I11" i="13" s="1"/>
  <c r="E36" i="14"/>
  <c r="E34" i="14"/>
  <c r="F6" i="2"/>
  <c r="E41" i="14"/>
  <c r="E38" i="14"/>
  <c r="E29" i="14"/>
  <c r="E32" i="14"/>
  <c r="E40" i="14"/>
  <c r="E39" i="14"/>
  <c r="E35" i="14"/>
  <c r="C30" i="9"/>
  <c r="C4" i="2"/>
  <c r="C20" i="10"/>
  <c r="I15" i="10" s="1"/>
  <c r="C23" i="1"/>
  <c r="I18" i="1" s="1"/>
  <c r="E6" i="2" l="1"/>
  <c r="I25" i="9"/>
  <c r="C6" i="2"/>
  <c r="D6" i="2"/>
  <c r="B6" i="2"/>
</calcChain>
</file>

<file path=xl/sharedStrings.xml><?xml version="1.0" encoding="utf-8"?>
<sst xmlns="http://schemas.openxmlformats.org/spreadsheetml/2006/main" count="285" uniqueCount="174">
  <si>
    <t>EVENT</t>
  </si>
  <si>
    <t>PROBABILITY</t>
  </si>
  <si>
    <t>Earthquake</t>
  </si>
  <si>
    <t>Temperature Extremes</t>
  </si>
  <si>
    <t>Drought</t>
  </si>
  <si>
    <t>Landslide</t>
  </si>
  <si>
    <t>Fuel Shortage</t>
  </si>
  <si>
    <t>Natural Gas Failure</t>
  </si>
  <si>
    <t>Water Failure</t>
  </si>
  <si>
    <t>Sewer Failure</t>
  </si>
  <si>
    <t>Steam Failure</t>
  </si>
  <si>
    <t>Fire Alarm Failure</t>
  </si>
  <si>
    <t>Communications Failure</t>
  </si>
  <si>
    <t>Medical Gas Failure</t>
  </si>
  <si>
    <t>Medical Vacuum Failure</t>
  </si>
  <si>
    <t>HVAC Failure</t>
  </si>
  <si>
    <t>Fire, Internal</t>
  </si>
  <si>
    <t>Flood, Internal</t>
  </si>
  <si>
    <t>Mass Casualty Incident (trauma)</t>
  </si>
  <si>
    <t>Terrorism, Biological</t>
  </si>
  <si>
    <t>Hostage Situation</t>
  </si>
  <si>
    <t>Civil Disturbance</t>
  </si>
  <si>
    <t>Labor Action</t>
  </si>
  <si>
    <t>Terrorism, Chemical</t>
  </si>
  <si>
    <t>Natural</t>
  </si>
  <si>
    <t>Technological</t>
  </si>
  <si>
    <t>Human</t>
  </si>
  <si>
    <t>Hazmat</t>
  </si>
  <si>
    <t>Supply Shortage</t>
  </si>
  <si>
    <t>PROPERTY IMPACT</t>
  </si>
  <si>
    <t>HUMAN IMPACT</t>
  </si>
  <si>
    <t>BUSINESS IMPACT</t>
  </si>
  <si>
    <t>PREPARED-NESS</t>
  </si>
  <si>
    <t>RISK</t>
  </si>
  <si>
    <t xml:space="preserve">AVERAGE </t>
  </si>
  <si>
    <t>Possibility of death or injury</t>
  </si>
  <si>
    <t>Preplanning</t>
  </si>
  <si>
    <t>Likelihood this will occur</t>
  </si>
  <si>
    <t>NATURALLY OCCURRING EVENTS</t>
  </si>
  <si>
    <t>Community/    Mutual Aid staff and supplies</t>
  </si>
  <si>
    <t>Relative threat*</t>
  </si>
  <si>
    <t>HAZARD AND VULNERABILITY ASSESSMENT TOOL</t>
  </si>
  <si>
    <t>HUMAN RELATED EVENTS</t>
  </si>
  <si>
    <t>TECHNOLOGIC EVENTS</t>
  </si>
  <si>
    <t>EVENTS INVOLVING HAZARDOUS MATERIALS</t>
  </si>
  <si>
    <t xml:space="preserve">0 = N/A                   1 = Low                   2 = Moderate            3 = High     </t>
  </si>
  <si>
    <t xml:space="preserve">0 = N/A                    1 = Low                   2 = Moderate            3 = High     </t>
  </si>
  <si>
    <t xml:space="preserve">0 = N/A                 1 = Low                  2 = Moderate            3 = High     </t>
  </si>
  <si>
    <t xml:space="preserve">SCORE                              </t>
  </si>
  <si>
    <t xml:space="preserve">0 = N/A                  1 = Low                  2 = Moderate            3 = High     </t>
  </si>
  <si>
    <t>SEVERITY = (MAGNITUDE - MITIGATION)</t>
  </si>
  <si>
    <t>INTERNAL RESPONSE</t>
  </si>
  <si>
    <t>EXTERNAL RESPONSE</t>
  </si>
  <si>
    <t>Time, effectivness, resouces</t>
  </si>
  <si>
    <t>0 - 100%</t>
  </si>
  <si>
    <t>AVERAGE SCORE</t>
  </si>
  <si>
    <t>RISK  =  PROBABILITY * SEVERITY</t>
  </si>
  <si>
    <t>0 = N/A                       1 = High                     2 = Moderate           3 = Low or none</t>
  </si>
  <si>
    <t>0 = N/A                      1 = High                     2 = Moderate               3 = Low or none</t>
  </si>
  <si>
    <t>0 = N/A                            1 = High                     2 = Moderate               3 = Low or none</t>
  </si>
  <si>
    <t>*Threat increases with percentage.</t>
  </si>
  <si>
    <r>
      <t xml:space="preserve">Hazard Specific Relative Risk:                            </t>
    </r>
    <r>
      <rPr>
        <i/>
        <sz val="8"/>
        <rFont val="Arial"/>
        <family val="2"/>
      </rPr>
      <t xml:space="preserve">            </t>
    </r>
  </si>
  <si>
    <t>0 = N/A                            1 = High                          2 = Moderate                 3 = Low or none</t>
  </si>
  <si>
    <t>Interuption of services</t>
  </si>
  <si>
    <t>IT Failure</t>
  </si>
  <si>
    <t>Severe Storm</t>
  </si>
  <si>
    <t xml:space="preserve">Flood, External </t>
  </si>
  <si>
    <t>Interuption of service</t>
  </si>
  <si>
    <t>Physical losses and damage, cost of supplies</t>
  </si>
  <si>
    <t>Bomb Threat/Scare</t>
  </si>
  <si>
    <t>Mass Casualty Hazmat Incident</t>
  </si>
  <si>
    <t>Terrorism, Radiologic (Dirty bomb)</t>
  </si>
  <si>
    <t>Hazmat Incident-Spill</t>
  </si>
  <si>
    <t>Medical Center Hazard and Vulnerability Analysis</t>
  </si>
  <si>
    <t>INSTRUCTIONS:</t>
  </si>
  <si>
    <t xml:space="preserve"> </t>
  </si>
  <si>
    <t>Evaluate potential for event and response among the following categories using</t>
  </si>
  <si>
    <t>the hazard specific scale.</t>
  </si>
  <si>
    <r>
      <t xml:space="preserve">Issues to consider for </t>
    </r>
    <r>
      <rPr>
        <b/>
        <sz val="10"/>
        <rFont val="Arial"/>
        <family val="2"/>
      </rPr>
      <t>probability</t>
    </r>
    <r>
      <rPr>
        <sz val="10"/>
        <rFont val="Arial"/>
      </rPr>
      <t xml:space="preserve"> include, but are not limited to:</t>
    </r>
  </si>
  <si>
    <t>Known risk</t>
  </si>
  <si>
    <t>Historical data</t>
  </si>
  <si>
    <t>Manufacturer/vendor statistics</t>
  </si>
  <si>
    <r>
      <t xml:space="preserve">Issues to consider for </t>
    </r>
    <r>
      <rPr>
        <b/>
        <sz val="10"/>
        <rFont val="Arial"/>
        <family val="2"/>
      </rPr>
      <t>response</t>
    </r>
    <r>
      <rPr>
        <sz val="10"/>
        <rFont val="Arial"/>
      </rPr>
      <t xml:space="preserve"> include, but are not limited to:</t>
    </r>
  </si>
  <si>
    <t>Time to marshal an on-scene response</t>
  </si>
  <si>
    <t>Scope of response capability</t>
  </si>
  <si>
    <t>Historical evaluation of response success</t>
  </si>
  <si>
    <r>
      <t xml:space="preserve">Issues to consider for </t>
    </r>
    <r>
      <rPr>
        <b/>
        <sz val="10"/>
        <rFont val="Arial"/>
        <family val="2"/>
      </rPr>
      <t>human impact</t>
    </r>
    <r>
      <rPr>
        <sz val="10"/>
        <rFont val="Arial"/>
      </rPr>
      <t xml:space="preserve"> include, but are not limited to:</t>
    </r>
  </si>
  <si>
    <t>Potential for staff death or injury</t>
  </si>
  <si>
    <t>Potential for patient death or injury</t>
  </si>
  <si>
    <r>
      <t xml:space="preserve">Issues to consider for </t>
    </r>
    <r>
      <rPr>
        <b/>
        <sz val="10"/>
        <rFont val="Arial"/>
        <family val="2"/>
      </rPr>
      <t>property impact</t>
    </r>
    <r>
      <rPr>
        <sz val="10"/>
        <rFont val="Arial"/>
      </rPr>
      <t xml:space="preserve"> include, but are not limited to:</t>
    </r>
  </si>
  <si>
    <t>Cost to replace</t>
  </si>
  <si>
    <t>Cost to set up temporary replacement</t>
  </si>
  <si>
    <t>Cost to repair</t>
  </si>
  <si>
    <r>
      <t xml:space="preserve">Issues to consider for </t>
    </r>
    <r>
      <rPr>
        <b/>
        <sz val="10"/>
        <rFont val="Arial"/>
        <family val="2"/>
      </rPr>
      <t>business impact</t>
    </r>
    <r>
      <rPr>
        <sz val="10"/>
        <rFont val="Arial"/>
      </rPr>
      <t xml:space="preserve"> include, but are not limited to:</t>
    </r>
  </si>
  <si>
    <t>Business interruption</t>
  </si>
  <si>
    <t>Employees unable to report to work</t>
  </si>
  <si>
    <t>Customers unable to reach facility</t>
  </si>
  <si>
    <t>Company in violation of contractual agreements</t>
  </si>
  <si>
    <t>Imposition of fines and penalties or legal costs</t>
  </si>
  <si>
    <t>Interruption of critical supplies</t>
  </si>
  <si>
    <t>Interruption of product distribution</t>
  </si>
  <si>
    <r>
      <t xml:space="preserve">Issues to consider for </t>
    </r>
    <r>
      <rPr>
        <b/>
        <sz val="10"/>
        <rFont val="Arial"/>
        <family val="2"/>
      </rPr>
      <t>preparedness</t>
    </r>
    <r>
      <rPr>
        <sz val="10"/>
        <rFont val="Arial"/>
      </rPr>
      <t xml:space="preserve"> include, but are not limited to:</t>
    </r>
  </si>
  <si>
    <t>Status of current plans</t>
  </si>
  <si>
    <t>Training status</t>
  </si>
  <si>
    <t>Insurance</t>
  </si>
  <si>
    <t>Availability of back-up systems</t>
  </si>
  <si>
    <t>Community resources</t>
  </si>
  <si>
    <r>
      <t xml:space="preserve">Issues to consider for </t>
    </r>
    <r>
      <rPr>
        <b/>
        <sz val="10"/>
        <rFont val="Arial"/>
        <family val="2"/>
      </rPr>
      <t>internal resources</t>
    </r>
    <r>
      <rPr>
        <sz val="10"/>
        <rFont val="Arial"/>
      </rPr>
      <t xml:space="preserve"> include, but are not limited to:</t>
    </r>
  </si>
  <si>
    <t>Types of supplies on hand</t>
  </si>
  <si>
    <t>Volume of supplies on hand</t>
  </si>
  <si>
    <t>Staff availability</t>
  </si>
  <si>
    <t>Coordination with MOB's</t>
  </si>
  <si>
    <r>
      <t xml:space="preserve">Issues to consider for </t>
    </r>
    <r>
      <rPr>
        <b/>
        <sz val="10"/>
        <rFont val="Arial"/>
        <family val="2"/>
      </rPr>
      <t>external resources</t>
    </r>
    <r>
      <rPr>
        <sz val="10"/>
        <rFont val="Arial"/>
      </rPr>
      <t xml:space="preserve"> include, but are not limited to:</t>
    </r>
  </si>
  <si>
    <t>Types of agreements with community agencies</t>
  </si>
  <si>
    <t>Coordination with local and state agencies</t>
  </si>
  <si>
    <t>Coordination with proximal health care facilities</t>
  </si>
  <si>
    <t>Coordination with treatment specific facilities</t>
  </si>
  <si>
    <t>Complete all worksheets including Natural, Technological, Human and Hazmat.  The summary</t>
  </si>
  <si>
    <t>section will automatically provide your specific and overall relative threat.</t>
  </si>
  <si>
    <t>NOTE:  If you add or delete any hazards to any of the worksheets, you must adjust several formulas:</t>
  </si>
  <si>
    <t>&gt;</t>
  </si>
  <si>
    <t>RISK = PROBABILITY * SEVERITY</t>
  </si>
  <si>
    <t>Total</t>
  </si>
  <si>
    <t>SUMMARY OF HAZARDS ANALYSIS</t>
  </si>
  <si>
    <r>
      <t xml:space="preserve">Severity </t>
    </r>
    <r>
      <rPr>
        <b/>
        <sz val="10"/>
        <color indexed="40"/>
        <rFont val="Arial"/>
        <family val="2"/>
      </rPr>
      <t>Overall Score</t>
    </r>
  </si>
  <si>
    <r>
      <t xml:space="preserve">Probability </t>
    </r>
    <r>
      <rPr>
        <b/>
        <sz val="10"/>
        <color indexed="40"/>
        <rFont val="Arial"/>
        <family val="2"/>
      </rPr>
      <t>Overall Score</t>
    </r>
  </si>
  <si>
    <t>OVERALL SCORES:</t>
  </si>
  <si>
    <r>
      <rPr>
        <b/>
        <u/>
        <sz val="10"/>
        <color indexed="40"/>
        <rFont val="Arial"/>
        <family val="2"/>
      </rPr>
      <t>SUMMARY PAGE - Severity Overall Score</t>
    </r>
    <r>
      <rPr>
        <b/>
        <sz val="10"/>
        <color indexed="40"/>
        <rFont val="Arial"/>
        <family val="2"/>
      </rPr>
      <t>:  link cells on this row to the Overall Probability score below the table on each hazard sheet (RISK = Probability * Severity)</t>
    </r>
  </si>
  <si>
    <r>
      <rPr>
        <b/>
        <u/>
        <sz val="10"/>
        <color indexed="40"/>
        <rFont val="Arial"/>
        <family val="2"/>
      </rPr>
      <t>SUMMARY PAGE - Probability Overall Score</t>
    </r>
    <r>
      <rPr>
        <b/>
        <sz val="10"/>
        <color indexed="40"/>
        <rFont val="Arial"/>
        <family val="2"/>
      </rPr>
      <t>:  link cells on this row to the Overall Probability score below the hazard table on each hazard sheet</t>
    </r>
  </si>
  <si>
    <r>
      <rPr>
        <b/>
        <u/>
        <sz val="10"/>
        <color indexed="40"/>
        <rFont val="Arial"/>
        <family val="2"/>
      </rPr>
      <t>Average Score</t>
    </r>
    <r>
      <rPr>
        <b/>
        <sz val="10"/>
        <color indexed="40"/>
        <rFont val="Arial"/>
        <family val="2"/>
      </rPr>
      <t xml:space="preserve"> at bottom of each column should be:  Sum of scores for that column / number of hazards on that page</t>
    </r>
  </si>
  <si>
    <r>
      <rPr>
        <b/>
        <u/>
        <sz val="10"/>
        <color indexed="40"/>
        <rFont val="Arial"/>
        <family val="2"/>
      </rPr>
      <t>Severity Score</t>
    </r>
    <r>
      <rPr>
        <b/>
        <sz val="10"/>
        <color indexed="40"/>
        <rFont val="Arial"/>
        <family val="2"/>
      </rPr>
      <t xml:space="preserve"> at bottom of page should be:  Sum of all Severity fields (</t>
    </r>
    <r>
      <rPr>
        <b/>
        <sz val="8"/>
        <color indexed="40"/>
        <rFont val="Arial"/>
        <family val="2"/>
      </rPr>
      <t>Human Impact, Property Impact, Business Impact, Preparedness, Internal Response, External Response</t>
    </r>
    <r>
      <rPr>
        <b/>
        <sz val="10"/>
        <color indexed="40"/>
        <rFont val="Arial"/>
        <family val="2"/>
      </rPr>
      <t>) / total possible score for all severity fields (= (# of hazards X 6 severity fields) X 3 [total possible score in each severity field]</t>
    </r>
  </si>
  <si>
    <r>
      <rPr>
        <b/>
        <u/>
        <sz val="10"/>
        <color indexed="40"/>
        <rFont val="Arial"/>
        <family val="2"/>
      </rPr>
      <t>SUMMARY PAGE - Probability Overall Score</t>
    </r>
    <r>
      <rPr>
        <b/>
        <sz val="10"/>
        <color indexed="40"/>
        <rFont val="Arial"/>
        <family val="2"/>
      </rPr>
      <t>:  link cells on this row to the Overall Probability score below the hazard table on each hazard sheet</t>
    </r>
  </si>
  <si>
    <r>
      <rPr>
        <b/>
        <u/>
        <sz val="10"/>
        <color indexed="40"/>
        <rFont val="Arial"/>
        <family val="2"/>
      </rPr>
      <t>SUMMARY PAGE - Severity Overall Score</t>
    </r>
    <r>
      <rPr>
        <b/>
        <sz val="10"/>
        <color indexed="40"/>
        <rFont val="Arial"/>
        <family val="2"/>
      </rPr>
      <t>:  link cells on this row to the Overall Probability score below the table on each hazard sheet (RISK = Probability * Severity)</t>
    </r>
  </si>
  <si>
    <r>
      <rPr>
        <b/>
        <u/>
        <sz val="10"/>
        <color indexed="40"/>
        <rFont val="Arial"/>
        <family val="2"/>
      </rPr>
      <t>Probability Score</t>
    </r>
    <r>
      <rPr>
        <b/>
        <sz val="10"/>
        <color indexed="40"/>
        <rFont val="Arial"/>
        <family val="2"/>
      </rPr>
      <t xml:space="preserve"> at bottom of each page should be:  Sum of the Probability column for all hazards listed / total possible score for this column (# of hazards X 3).</t>
    </r>
  </si>
  <si>
    <r>
      <t>Tsunami (see Flood and EQ)</t>
    </r>
    <r>
      <rPr>
        <b/>
        <sz val="9"/>
        <rFont val="Arial"/>
        <family val="2"/>
      </rPr>
      <t xml:space="preserve">  NOT evaluated, not a high priority for health system.</t>
    </r>
  </si>
  <si>
    <r>
      <t xml:space="preserve">Dam Inundation
</t>
    </r>
    <r>
      <rPr>
        <sz val="7"/>
        <color indexed="53"/>
        <rFont val="Arial"/>
        <family val="2"/>
      </rPr>
      <t>(Warm Springs &amp; Spring Lake/Lake Ralphine)</t>
    </r>
  </si>
  <si>
    <t>two Sutter bomb threats/scare (epipen tick in ED waste, call from internal phone)--good system response</t>
  </si>
  <si>
    <t>this is an off-year for labor negotiations</t>
  </si>
  <si>
    <r>
      <t>Cyber Terrorism/</t>
    </r>
    <r>
      <rPr>
        <b/>
        <sz val="9"/>
        <color indexed="53"/>
        <rFont val="Arial"/>
        <family val="2"/>
      </rPr>
      <t>Denial of Svc</t>
    </r>
  </si>
  <si>
    <t>Multi-casualty =~5-100 casualites, Mass-casualty =~100+ casualties</t>
  </si>
  <si>
    <t>SMART rail movement of haz materials</t>
  </si>
  <si>
    <r>
      <t xml:space="preserve">Generator Failure/ </t>
    </r>
    <r>
      <rPr>
        <b/>
        <sz val="9"/>
        <color indexed="53"/>
        <rFont val="Arial"/>
        <family val="2"/>
      </rPr>
      <t>complete electrical failure</t>
    </r>
  </si>
  <si>
    <t>failure at a specific facility</t>
  </si>
  <si>
    <t>facility-specific.  Older buildings at HCFs more vulnerable</t>
  </si>
  <si>
    <t>no medical records means risk in giving meds, potential harm to pts</t>
  </si>
  <si>
    <t>2/23/17 - Healthcare Coaltion did not evaluate all of these hazards.  Some were considered to be of concern at the individual facility level and less so at the health system level.</t>
  </si>
  <si>
    <t>code dry plans @ facilities</t>
  </si>
  <si>
    <t>for sterile processing</t>
  </si>
  <si>
    <r>
      <t>Structural Damage</t>
    </r>
    <r>
      <rPr>
        <b/>
        <sz val="9"/>
        <color indexed="53"/>
        <rFont val="Arial"/>
        <family val="2"/>
      </rPr>
      <t>-non-EQ</t>
    </r>
  </si>
  <si>
    <r>
      <t>Transportation Failure</t>
    </r>
    <r>
      <rPr>
        <b/>
        <sz val="9"/>
        <color indexed="53"/>
        <rFont val="Arial"/>
        <family val="2"/>
      </rPr>
      <t>-public transit, road failure</t>
    </r>
  </si>
  <si>
    <t>water main breakdowns happen.  impact at dialysis</t>
  </si>
  <si>
    <t>NOTE:  changes from last year's HVA are noted in orange</t>
  </si>
  <si>
    <t>ALL RESULTS</t>
  </si>
  <si>
    <t>Rank</t>
  </si>
  <si>
    <t>Hazard</t>
  </si>
  <si>
    <t>Score</t>
  </si>
  <si>
    <t>.</t>
  </si>
  <si>
    <t>Wild Fire- Direct Impact</t>
  </si>
  <si>
    <t>Wild Fire- Indirect Impact</t>
  </si>
  <si>
    <t>B18 = avg probability score</t>
  </si>
  <si>
    <t>D23 = average probability percent</t>
  </si>
  <si>
    <t>Wildfire- Indirect Impact</t>
  </si>
  <si>
    <t>Wildfire- Direct Impact</t>
  </si>
  <si>
    <t>Active Shooter/Threat</t>
  </si>
  <si>
    <t>Electrical Failure/Planned Power Outage</t>
  </si>
  <si>
    <t>Terrorism, Radiologic (Dirty Bomb)</t>
  </si>
  <si>
    <t>Flood, External</t>
  </si>
  <si>
    <t>Epidemic/Pandemic</t>
  </si>
  <si>
    <t>Generator Failure/Complete Electrical Failure</t>
  </si>
  <si>
    <t>Cyber Terrorism/Denial of Service</t>
  </si>
  <si>
    <t>Active Shooter</t>
  </si>
  <si>
    <t>Terrorism, Biologica</t>
  </si>
  <si>
    <t>2021 Top Ten Ranked Hazards:</t>
  </si>
  <si>
    <t>2022 Top Ten Ranked Hazards: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</si>
</sst>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b/>
      <u/>
      <sz val="11"/>
      <name val="Arial"/>
      <family val="2"/>
    </font>
    <font>
      <i/>
      <sz val="9"/>
      <name val="Arial"/>
      <family val="2"/>
    </font>
    <font>
      <b/>
      <sz val="10"/>
      <color indexed="9"/>
      <name val="Arial"/>
      <family val="2"/>
    </font>
    <font>
      <b/>
      <sz val="10"/>
      <color indexed="40"/>
      <name val="Arial"/>
      <family val="2"/>
    </font>
    <font>
      <b/>
      <u/>
      <sz val="10"/>
      <color indexed="40"/>
      <name val="Arial"/>
      <family val="2"/>
    </font>
    <font>
      <b/>
      <sz val="8"/>
      <color indexed="40"/>
      <name val="Arial"/>
      <family val="2"/>
    </font>
    <font>
      <b/>
      <sz val="9"/>
      <color indexed="53"/>
      <name val="Arial"/>
      <family val="2"/>
    </font>
    <font>
      <sz val="7"/>
      <color indexed="53"/>
      <name val="Arial"/>
      <family val="2"/>
    </font>
    <font>
      <b/>
      <sz val="10"/>
      <color rgb="FF00B0F0"/>
      <name val="Arial"/>
      <family val="2"/>
    </font>
    <font>
      <b/>
      <sz val="9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b/>
      <i/>
      <sz val="10"/>
      <color theme="9" tint="-0.249977111117893"/>
      <name val="Arial"/>
      <family val="2"/>
    </font>
    <font>
      <sz val="9"/>
      <color rgb="FF00B050"/>
      <name val="Arial"/>
      <family val="2"/>
    </font>
    <font>
      <sz val="10"/>
      <color rgb="FF00B050"/>
      <name val="Arial"/>
      <family val="2"/>
    </font>
    <font>
      <sz val="9"/>
      <color rgb="FF002060"/>
      <name val="Arial"/>
      <family val="2"/>
    </font>
    <font>
      <sz val="10"/>
      <color rgb="FF002060"/>
      <name val="Arial"/>
      <family val="2"/>
    </font>
    <font>
      <sz val="9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sz val="8"/>
      <color theme="9" tint="-0.249977111117893"/>
      <name val="Arial"/>
      <family val="2"/>
    </font>
    <font>
      <b/>
      <u/>
      <sz val="8"/>
      <color theme="9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5" fillId="0" borderId="0" xfId="0" applyFont="1" applyAlignment="1" applyProtection="1">
      <alignment horizontal="centerContinuous" vertical="center" wrapText="1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wrapText="1"/>
    </xf>
    <xf numFmtId="1" fontId="4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/>
    <xf numFmtId="0" fontId="2" fillId="0" borderId="0" xfId="0" applyFont="1" applyAlignment="1" applyProtection="1"/>
    <xf numFmtId="0" fontId="7" fillId="0" borderId="0" xfId="0" applyFont="1" applyAlignment="1" applyProtection="1">
      <alignment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8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/>
    <xf numFmtId="0" fontId="10" fillId="0" borderId="0" xfId="0" applyFont="1" applyAlignment="1" applyProtection="1">
      <alignment horizontal="center" vertical="center" wrapText="1"/>
    </xf>
    <xf numFmtId="0" fontId="3" fillId="3" borderId="3" xfId="0" applyFont="1" applyFill="1" applyBorder="1" applyAlignment="1">
      <alignment horizontal="centerContinuous" vertical="center"/>
    </xf>
    <xf numFmtId="0" fontId="3" fillId="3" borderId="4" xfId="0" applyFont="1" applyFill="1" applyBorder="1" applyAlignment="1">
      <alignment horizontal="centerContinuous" vertical="center"/>
    </xf>
    <xf numFmtId="0" fontId="3" fillId="3" borderId="5" xfId="0" applyFont="1" applyFill="1" applyBorder="1" applyAlignment="1">
      <alignment horizontal="centerContinuous" vertical="center"/>
    </xf>
    <xf numFmtId="0" fontId="3" fillId="3" borderId="6" xfId="0" applyFont="1" applyFill="1" applyBorder="1" applyAlignment="1" applyProtection="1">
      <alignment horizontal="center" wrapText="1"/>
    </xf>
    <xf numFmtId="2" fontId="3" fillId="0" borderId="0" xfId="0" applyNumberFormat="1" applyFont="1" applyAlignment="1" applyProtection="1">
      <alignment horizontal="center" vertical="center" wrapText="1"/>
    </xf>
    <xf numFmtId="2" fontId="3" fillId="0" borderId="0" xfId="0" applyNumberFormat="1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0" fontId="3" fillId="0" borderId="0" xfId="0" applyFont="1" applyBorder="1" applyAlignment="1" applyProtection="1">
      <alignment horizontal="center" wrapText="1"/>
    </xf>
    <xf numFmtId="0" fontId="8" fillId="0" borderId="0" xfId="0" applyFont="1" applyBorder="1" applyAlignment="1" applyProtection="1"/>
    <xf numFmtId="0" fontId="12" fillId="0" borderId="7" xfId="0" applyFont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top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2" fontId="3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8" fillId="0" borderId="0" xfId="0" applyFont="1" applyAlignment="1" applyProtection="1"/>
    <xf numFmtId="0" fontId="5" fillId="0" borderId="0" xfId="0" applyFont="1" applyAlignment="1" applyProtection="1">
      <alignment horizontal="centerContinuous"/>
    </xf>
    <xf numFmtId="0" fontId="5" fillId="0" borderId="0" xfId="0" applyFont="1" applyAlignment="1" applyProtection="1">
      <alignment horizontal="centerContinuous" vertical="top" wrapText="1"/>
    </xf>
    <xf numFmtId="0" fontId="13" fillId="5" borderId="3" xfId="0" applyFont="1" applyFill="1" applyBorder="1" applyAlignment="1" applyProtection="1">
      <alignment horizontal="left" vertical="center" wrapText="1" indent="1"/>
    </xf>
    <xf numFmtId="0" fontId="12" fillId="0" borderId="8" xfId="0" applyFont="1" applyBorder="1" applyAlignment="1" applyProtection="1">
      <alignment horizontal="left" vertical="center" wrapText="1" indent="1"/>
    </xf>
    <xf numFmtId="0" fontId="12" fillId="0" borderId="7" xfId="0" applyFont="1" applyBorder="1" applyAlignment="1" applyProtection="1">
      <alignment horizontal="left" vertical="center" wrapText="1" indent="1"/>
    </xf>
    <xf numFmtId="0" fontId="1" fillId="0" borderId="0" xfId="0" applyFont="1" applyBorder="1" applyAlignment="1" applyProtection="1">
      <alignment horizontal="center"/>
    </xf>
    <xf numFmtId="0" fontId="14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/>
    <xf numFmtId="1" fontId="2" fillId="3" borderId="2" xfId="0" applyNumberFormat="1" applyFont="1" applyFill="1" applyBorder="1" applyAlignment="1" applyProtection="1">
      <alignment horizontal="center" vertical="center" wrapText="1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0" fontId="13" fillId="5" borderId="5" xfId="0" applyFont="1" applyFill="1" applyBorder="1" applyAlignment="1" applyProtection="1">
      <alignment horizontal="left" vertical="center" wrapText="1" indent="1"/>
    </xf>
    <xf numFmtId="0" fontId="13" fillId="5" borderId="9" xfId="0" applyFont="1" applyFill="1" applyBorder="1" applyAlignment="1" applyProtection="1">
      <alignment horizontal="left" vertical="center" wrapText="1" indent="1"/>
    </xf>
    <xf numFmtId="2" fontId="2" fillId="3" borderId="10" xfId="0" applyNumberFormat="1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11" fillId="6" borderId="9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11" fillId="5" borderId="3" xfId="0" applyFont="1" applyFill="1" applyBorder="1" applyAlignment="1" applyProtection="1">
      <alignment horizontal="center" vertical="center" wrapText="1"/>
    </xf>
    <xf numFmtId="0" fontId="11" fillId="5" borderId="9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left" vertical="center" wrapText="1" indent="1"/>
    </xf>
    <xf numFmtId="0" fontId="2" fillId="6" borderId="5" xfId="0" applyFont="1" applyFill="1" applyBorder="1" applyAlignment="1" applyProtection="1">
      <alignment horizontal="center" vertical="center" wrapText="1"/>
    </xf>
    <xf numFmtId="0" fontId="11" fillId="6" borderId="5" xfId="0" applyFont="1" applyFill="1" applyBorder="1" applyAlignment="1" applyProtection="1">
      <alignment horizontal="center" vertical="center" wrapText="1"/>
    </xf>
    <xf numFmtId="0" fontId="2" fillId="6" borderId="10" xfId="0" applyFont="1" applyFill="1" applyBorder="1" applyAlignment="1" applyProtection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9" fontId="2" fillId="7" borderId="2" xfId="0" applyNumberFormat="1" applyFont="1" applyFill="1" applyBorder="1" applyAlignment="1" applyProtection="1">
      <alignment horizontal="center" vertical="center" wrapText="1"/>
    </xf>
    <xf numFmtId="0" fontId="13" fillId="6" borderId="12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3" fillId="6" borderId="10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right" vertical="center"/>
    </xf>
    <xf numFmtId="2" fontId="3" fillId="0" borderId="16" xfId="0" applyNumberFormat="1" applyFont="1" applyBorder="1" applyAlignment="1" applyProtection="1">
      <alignment horizontal="left" vertical="center"/>
    </xf>
    <xf numFmtId="2" fontId="3" fillId="0" borderId="17" xfId="0" applyNumberFormat="1" applyFont="1" applyBorder="1" applyAlignment="1" applyProtection="1">
      <alignment horizontal="left" vertical="center"/>
    </xf>
    <xf numFmtId="2" fontId="3" fillId="0" borderId="18" xfId="0" applyNumberFormat="1" applyFont="1" applyBorder="1" applyAlignment="1" applyProtection="1">
      <alignment horizontal="left" vertical="center"/>
    </xf>
    <xf numFmtId="2" fontId="2" fillId="3" borderId="19" xfId="0" applyNumberFormat="1" applyFont="1" applyFill="1" applyBorder="1" applyAlignment="1" applyProtection="1">
      <alignment horizontal="center" vertical="center" wrapText="1"/>
    </xf>
    <xf numFmtId="2" fontId="2" fillId="3" borderId="12" xfId="0" applyNumberFormat="1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11" fillId="5" borderId="5" xfId="0" applyFont="1" applyFill="1" applyBorder="1" applyAlignment="1" applyProtection="1">
      <alignment horizontal="center" vertical="center" wrapText="1"/>
    </xf>
    <xf numFmtId="0" fontId="2" fillId="6" borderId="12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top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13" fillId="5" borderId="21" xfId="0" applyFont="1" applyFill="1" applyBorder="1" applyAlignment="1" applyProtection="1">
      <alignment horizontal="left" vertical="center" wrapText="1" indent="1"/>
    </xf>
    <xf numFmtId="0" fontId="2" fillId="5" borderId="12" xfId="0" applyFont="1" applyFill="1" applyBorder="1" applyAlignment="1" applyProtection="1">
      <alignment horizontal="center" vertical="center" wrapText="1"/>
    </xf>
    <xf numFmtId="0" fontId="11" fillId="5" borderId="12" xfId="0" applyFont="1" applyFill="1" applyBorder="1" applyAlignment="1" applyProtection="1">
      <alignment horizontal="center" vertical="center" wrapText="1"/>
    </xf>
    <xf numFmtId="0" fontId="13" fillId="5" borderId="12" xfId="0" applyFont="1" applyFill="1" applyBorder="1" applyAlignment="1" applyProtection="1">
      <alignment horizontal="left" vertical="center" wrapText="1" indent="1"/>
    </xf>
    <xf numFmtId="2" fontId="2" fillId="3" borderId="2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Alignment="1" applyProtection="1">
      <alignment wrapText="1"/>
    </xf>
    <xf numFmtId="0" fontId="16" fillId="0" borderId="0" xfId="0" applyFont="1" applyBorder="1" applyAlignment="1" applyProtection="1">
      <alignment horizontal="left"/>
    </xf>
    <xf numFmtId="0" fontId="0" fillId="3" borderId="22" xfId="0" applyFill="1" applyBorder="1" applyProtection="1"/>
    <xf numFmtId="0" fontId="3" fillId="3" borderId="11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centerContinuous" vertical="center"/>
    </xf>
    <xf numFmtId="0" fontId="3" fillId="3" borderId="5" xfId="0" applyFont="1" applyFill="1" applyBorder="1" applyAlignment="1" applyProtection="1">
      <alignment horizontal="centerContinuous" vertical="center"/>
    </xf>
    <xf numFmtId="0" fontId="3" fillId="3" borderId="4" xfId="0" applyFont="1" applyFill="1" applyBorder="1" applyAlignment="1" applyProtection="1">
      <alignment horizontal="centerContinuous" vertical="center"/>
    </xf>
    <xf numFmtId="0" fontId="0" fillId="8" borderId="22" xfId="0" applyFill="1" applyBorder="1" applyProtection="1"/>
    <xf numFmtId="9" fontId="2" fillId="8" borderId="8" xfId="0" applyNumberFormat="1" applyFont="1" applyFill="1" applyBorder="1" applyAlignment="1" applyProtection="1">
      <alignment horizontal="center" vertical="center" wrapText="1"/>
    </xf>
    <xf numFmtId="9" fontId="2" fillId="8" borderId="7" xfId="0" applyNumberFormat="1" applyFont="1" applyFill="1" applyBorder="1" applyAlignment="1" applyProtection="1">
      <alignment horizontal="center" vertical="center" wrapText="1"/>
    </xf>
    <xf numFmtId="9" fontId="2" fillId="8" borderId="2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Continuous"/>
    </xf>
    <xf numFmtId="0" fontId="0" fillId="0" borderId="0" xfId="0" applyProtection="1"/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textRotation="90"/>
    </xf>
    <xf numFmtId="0" fontId="3" fillId="8" borderId="24" xfId="0" applyFont="1" applyFill="1" applyBorder="1" applyAlignment="1" applyProtection="1">
      <alignment horizontal="center" textRotation="90" wrapText="1"/>
    </xf>
    <xf numFmtId="0" fontId="11" fillId="0" borderId="0" xfId="0" applyFont="1" applyAlignment="1" applyProtection="1">
      <alignment horizontal="left" textRotation="90"/>
    </xf>
    <xf numFmtId="0" fontId="0" fillId="0" borderId="0" xfId="0" applyAlignment="1" applyProtection="1">
      <alignment horizontal="center" textRotation="90"/>
    </xf>
    <xf numFmtId="0" fontId="0" fillId="0" borderId="0" xfId="0" applyAlignment="1" applyProtection="1">
      <alignment horizontal="center"/>
    </xf>
    <xf numFmtId="2" fontId="3" fillId="0" borderId="0" xfId="0" applyNumberFormat="1" applyFont="1" applyBorder="1" applyAlignment="1" applyProtection="1">
      <alignment horizontal="center" wrapText="1"/>
    </xf>
    <xf numFmtId="2" fontId="3" fillId="0" borderId="0" xfId="0" applyNumberFormat="1" applyFont="1" applyBorder="1" applyAlignment="1" applyProtection="1">
      <alignment horizontal="center"/>
    </xf>
    <xf numFmtId="2" fontId="3" fillId="8" borderId="25" xfId="0" applyNumberFormat="1" applyFont="1" applyFill="1" applyBorder="1" applyAlignment="1" applyProtection="1">
      <alignment horizontal="center"/>
    </xf>
    <xf numFmtId="2" fontId="0" fillId="0" borderId="0" xfId="0" applyNumberFormat="1" applyProtection="1"/>
    <xf numFmtId="0" fontId="3" fillId="9" borderId="26" xfId="0" applyFont="1" applyFill="1" applyBorder="1" applyAlignment="1" applyProtection="1">
      <alignment vertical="center" wrapText="1"/>
    </xf>
    <xf numFmtId="2" fontId="3" fillId="9" borderId="27" xfId="0" applyNumberFormat="1" applyFont="1" applyFill="1" applyBorder="1" applyAlignment="1" applyProtection="1">
      <alignment horizontal="center" vertical="center"/>
    </xf>
    <xf numFmtId="2" fontId="3" fillId="9" borderId="28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0" fillId="0" borderId="0" xfId="0" applyFill="1" applyProtection="1"/>
    <xf numFmtId="0" fontId="0" fillId="0" borderId="0" xfId="0" applyFill="1" applyBorder="1" applyProtection="1"/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horizontal="left" vertical="center" wrapText="1" indent="1"/>
    </xf>
    <xf numFmtId="9" fontId="2" fillId="0" borderId="0" xfId="0" applyNumberFormat="1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left" vertical="center" wrapText="1" indent="1"/>
    </xf>
    <xf numFmtId="0" fontId="12" fillId="0" borderId="8" xfId="0" applyFont="1" applyFill="1" applyBorder="1" applyAlignment="1" applyProtection="1">
      <alignment horizontal="left" vertical="center" wrapText="1" indent="1"/>
    </xf>
    <xf numFmtId="0" fontId="5" fillId="0" borderId="0" xfId="0" applyFont="1" applyAlignment="1">
      <alignment horizontal="centerContinuous" vertical="center"/>
    </xf>
    <xf numFmtId="0" fontId="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3" fillId="10" borderId="0" xfId="0" applyFont="1" applyFill="1" applyBorder="1" applyAlignment="1" applyProtection="1">
      <alignment horizontal="center" textRotation="90"/>
    </xf>
    <xf numFmtId="2" fontId="3" fillId="10" borderId="0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23" fillId="0" borderId="0" xfId="0" applyFont="1" applyAlignment="1" applyProtection="1"/>
    <xf numFmtId="0" fontId="23" fillId="0" borderId="0" xfId="0" applyFont="1" applyBorder="1" applyAlignment="1" applyProtection="1"/>
    <xf numFmtId="0" fontId="4" fillId="3" borderId="22" xfId="0" applyFont="1" applyFill="1" applyBorder="1"/>
    <xf numFmtId="0" fontId="4" fillId="8" borderId="22" xfId="0" applyFont="1" applyFill="1" applyBorder="1"/>
    <xf numFmtId="0" fontId="12" fillId="0" borderId="29" xfId="0" applyFont="1" applyFill="1" applyBorder="1" applyAlignment="1" applyProtection="1">
      <alignment horizontal="center" vertical="center" wrapText="1"/>
      <protection locked="0"/>
    </xf>
    <xf numFmtId="0" fontId="12" fillId="0" borderId="30" xfId="0" applyFont="1" applyFill="1" applyBorder="1" applyAlignment="1" applyProtection="1">
      <alignment horizontal="center" vertical="center" wrapText="1"/>
      <protection locked="0"/>
    </xf>
    <xf numFmtId="0" fontId="12" fillId="0" borderId="31" xfId="0" applyFont="1" applyFill="1" applyBorder="1" applyAlignment="1" applyProtection="1">
      <alignment horizontal="center" vertical="center" wrapText="1"/>
      <protection locked="0"/>
    </xf>
    <xf numFmtId="0" fontId="12" fillId="0" borderId="32" xfId="0" applyFont="1" applyFill="1" applyBorder="1" applyAlignment="1" applyProtection="1">
      <alignment horizontal="center" vertical="center" wrapText="1"/>
      <protection locked="0"/>
    </xf>
    <xf numFmtId="0" fontId="12" fillId="0" borderId="33" xfId="0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Fill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Protection="1"/>
    <xf numFmtId="0" fontId="4" fillId="8" borderId="22" xfId="0" applyFont="1" applyFill="1" applyBorder="1" applyProtection="1"/>
    <xf numFmtId="0" fontId="12" fillId="0" borderId="35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Fill="1" applyBorder="1" applyAlignment="1" applyProtection="1">
      <alignment horizontal="center" vertical="center" wrapText="1"/>
      <protection locked="0"/>
    </xf>
    <xf numFmtId="0" fontId="12" fillId="0" borderId="37" xfId="0" applyFont="1" applyFill="1" applyBorder="1" applyAlignment="1" applyProtection="1">
      <alignment horizontal="center" vertical="center" wrapText="1"/>
      <protection locked="0"/>
    </xf>
    <xf numFmtId="0" fontId="12" fillId="0" borderId="38" xfId="0" applyFont="1" applyFill="1" applyBorder="1" applyAlignment="1" applyProtection="1">
      <alignment horizontal="center" vertical="center" wrapText="1"/>
      <protection locked="0"/>
    </xf>
    <xf numFmtId="0" fontId="12" fillId="0" borderId="39" xfId="0" applyFont="1" applyFill="1" applyBorder="1" applyAlignment="1" applyProtection="1">
      <alignment horizontal="center" vertical="center" wrapText="1"/>
      <protection locked="0"/>
    </xf>
    <xf numFmtId="0" fontId="12" fillId="0" borderId="40" xfId="0" applyFont="1" applyFill="1" applyBorder="1" applyAlignment="1" applyProtection="1">
      <alignment horizontal="center" vertical="center" wrapText="1"/>
      <protection locked="0"/>
    </xf>
    <xf numFmtId="0" fontId="12" fillId="0" borderId="28" xfId="0" applyFont="1" applyFill="1" applyBorder="1" applyAlignment="1" applyProtection="1">
      <alignment horizontal="center" vertical="center" wrapText="1"/>
      <protection locked="0"/>
    </xf>
    <xf numFmtId="0" fontId="12" fillId="0" borderId="41" xfId="0" applyFont="1" applyFill="1" applyBorder="1" applyAlignment="1" applyProtection="1">
      <alignment horizontal="center" vertical="center" wrapText="1"/>
      <protection locked="0"/>
    </xf>
    <xf numFmtId="0" fontId="12" fillId="0" borderId="42" xfId="0" applyFont="1" applyFill="1" applyBorder="1" applyAlignment="1" applyProtection="1">
      <alignment horizontal="center" vertical="center" wrapText="1"/>
      <protection locked="0"/>
    </xf>
    <xf numFmtId="0" fontId="12" fillId="0" borderId="43" xfId="0" applyFont="1" applyFill="1" applyBorder="1" applyAlignment="1" applyProtection="1">
      <alignment horizontal="center" vertical="center" wrapText="1"/>
      <protection locked="0"/>
    </xf>
    <xf numFmtId="0" fontId="12" fillId="0" borderId="44" xfId="0" applyFont="1" applyFill="1" applyBorder="1" applyAlignment="1" applyProtection="1">
      <alignment horizontal="center" vertical="center" wrapText="1"/>
      <protection locked="0"/>
    </xf>
    <xf numFmtId="0" fontId="12" fillId="0" borderId="45" xfId="0" applyFont="1" applyFill="1" applyBorder="1" applyAlignment="1" applyProtection="1">
      <alignment horizontal="center" vertical="center" wrapText="1"/>
      <protection locked="0"/>
    </xf>
    <xf numFmtId="0" fontId="12" fillId="0" borderId="46" xfId="0" applyFont="1" applyFill="1" applyBorder="1" applyAlignment="1" applyProtection="1">
      <alignment horizontal="center" vertical="center" wrapText="1"/>
      <protection locked="0"/>
    </xf>
    <xf numFmtId="0" fontId="12" fillId="0" borderId="47" xfId="0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 applyProtection="1">
      <alignment wrapText="1"/>
    </xf>
    <xf numFmtId="0" fontId="23" fillId="0" borderId="30" xfId="0" applyFont="1" applyFill="1" applyBorder="1" applyAlignment="1" applyProtection="1">
      <alignment horizontal="center" vertical="center" wrapText="1"/>
      <protection locked="0"/>
    </xf>
    <xf numFmtId="0" fontId="23" fillId="0" borderId="32" xfId="0" applyFont="1" applyFill="1" applyBorder="1" applyAlignment="1" applyProtection="1">
      <alignment horizontal="center" vertical="center" wrapText="1"/>
      <protection locked="0"/>
    </xf>
    <xf numFmtId="0" fontId="23" fillId="0" borderId="33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wrapText="1"/>
    </xf>
    <xf numFmtId="0" fontId="25" fillId="0" borderId="0" xfId="0" applyFont="1" applyAlignment="1" applyProtection="1">
      <alignment wrapText="1"/>
    </xf>
    <xf numFmtId="0" fontId="23" fillId="0" borderId="29" xfId="0" applyFont="1" applyFill="1" applyBorder="1" applyAlignment="1" applyProtection="1">
      <alignment horizontal="center" vertical="center" wrapText="1"/>
      <protection locked="0"/>
    </xf>
    <xf numFmtId="0" fontId="23" fillId="0" borderId="31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</xf>
    <xf numFmtId="9" fontId="23" fillId="11" borderId="7" xfId="0" applyNumberFormat="1" applyFont="1" applyFill="1" applyBorder="1" applyAlignment="1" applyProtection="1">
      <alignment horizontal="center" vertical="center" wrapText="1"/>
      <protection locked="0"/>
    </xf>
    <xf numFmtId="9" fontId="2" fillId="11" borderId="7" xfId="0" applyNumberFormat="1" applyFont="1" applyFill="1" applyBorder="1" applyAlignment="1" applyProtection="1">
      <alignment horizontal="center" vertical="center" wrapText="1"/>
    </xf>
    <xf numFmtId="9" fontId="2" fillId="11" borderId="48" xfId="0" applyNumberFormat="1" applyFont="1" applyFill="1" applyBorder="1" applyAlignment="1" applyProtection="1">
      <alignment horizontal="center" vertical="center" wrapText="1"/>
    </xf>
    <xf numFmtId="0" fontId="23" fillId="0" borderId="35" xfId="0" applyFont="1" applyFill="1" applyBorder="1" applyAlignment="1" applyProtection="1">
      <alignment horizontal="center" vertical="center" wrapText="1"/>
      <protection locked="0"/>
    </xf>
    <xf numFmtId="0" fontId="23" fillId="0" borderId="36" xfId="0" applyFont="1" applyFill="1" applyBorder="1" applyAlignment="1" applyProtection="1">
      <alignment horizontal="center" vertical="center" wrapText="1"/>
      <protection locked="0"/>
    </xf>
    <xf numFmtId="9" fontId="23" fillId="11" borderId="7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vertical="center" wrapText="1"/>
    </xf>
    <xf numFmtId="0" fontId="23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horizontal="center" vertical="center" wrapText="1"/>
    </xf>
    <xf numFmtId="1" fontId="24" fillId="0" borderId="0" xfId="0" applyNumberFormat="1" applyFont="1" applyAlignment="1" applyProtection="1">
      <alignment horizontal="center" wrapText="1"/>
    </xf>
    <xf numFmtId="0" fontId="23" fillId="0" borderId="0" xfId="0" applyFont="1" applyAlignment="1" applyProtection="1">
      <alignment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23" fillId="0" borderId="38" xfId="0" applyFont="1" applyFill="1" applyBorder="1" applyAlignment="1" applyProtection="1">
      <alignment horizontal="center" vertical="center" wrapText="1"/>
      <protection locked="0"/>
    </xf>
    <xf numFmtId="0" fontId="23" fillId="0" borderId="39" xfId="0" applyFont="1" applyFill="1" applyBorder="1" applyAlignment="1" applyProtection="1">
      <alignment horizontal="center" vertical="center" wrapText="1"/>
      <protection locked="0"/>
    </xf>
    <xf numFmtId="0" fontId="23" fillId="0" borderId="40" xfId="0" applyFont="1" applyFill="1" applyBorder="1" applyAlignment="1" applyProtection="1">
      <alignment horizontal="center" vertical="center" wrapText="1"/>
      <protection locked="0"/>
    </xf>
    <xf numFmtId="0" fontId="23" fillId="0" borderId="46" xfId="0" applyFont="1" applyFill="1" applyBorder="1" applyAlignment="1" applyProtection="1">
      <alignment horizontal="center" vertical="center" wrapText="1"/>
      <protection locked="0"/>
    </xf>
    <xf numFmtId="0" fontId="23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44" xfId="0" applyFont="1" applyFill="1" applyBorder="1" applyAlignment="1" applyProtection="1">
      <alignment horizontal="center" vertical="center" wrapText="1"/>
      <protection locked="0"/>
    </xf>
    <xf numFmtId="0" fontId="23" fillId="0" borderId="45" xfId="0" applyFont="1" applyFill="1" applyBorder="1" applyAlignment="1" applyProtection="1">
      <alignment horizontal="center" vertical="center" wrapText="1"/>
      <protection locked="0"/>
    </xf>
    <xf numFmtId="0" fontId="23" fillId="0" borderId="41" xfId="0" applyFont="1" applyFill="1" applyBorder="1" applyAlignment="1" applyProtection="1">
      <alignment horizontal="center" vertical="center" wrapText="1"/>
      <protection locked="0"/>
    </xf>
    <xf numFmtId="0" fontId="23" fillId="12" borderId="35" xfId="0" applyFont="1" applyFill="1" applyBorder="1" applyAlignment="1" applyProtection="1">
      <alignment horizontal="center" vertical="center" wrapText="1"/>
      <protection locked="0"/>
    </xf>
    <xf numFmtId="0" fontId="23" fillId="12" borderId="36" xfId="0" applyFont="1" applyFill="1" applyBorder="1" applyAlignment="1" applyProtection="1">
      <alignment horizontal="center" vertical="center" wrapText="1"/>
      <protection locked="0"/>
    </xf>
    <xf numFmtId="0" fontId="23" fillId="12" borderId="32" xfId="0" applyFont="1" applyFill="1" applyBorder="1" applyAlignment="1" applyProtection="1">
      <alignment horizontal="center" vertical="center" wrapText="1"/>
      <protection locked="0"/>
    </xf>
    <xf numFmtId="0" fontId="23" fillId="12" borderId="33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/>
    <xf numFmtId="0" fontId="28" fillId="0" borderId="0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wrapText="1"/>
    </xf>
    <xf numFmtId="1" fontId="4" fillId="0" borderId="0" xfId="0" applyNumberFormat="1" applyFont="1" applyFill="1" applyBorder="1" applyAlignment="1" applyProtection="1">
      <alignment wrapText="1"/>
    </xf>
    <xf numFmtId="0" fontId="4" fillId="0" borderId="0" xfId="0" applyFont="1" applyAlignment="1"/>
    <xf numFmtId="0" fontId="8" fillId="0" borderId="0" xfId="0" applyFont="1" applyFill="1" applyBorder="1" applyAlignment="1" applyProtection="1">
      <alignment horizontal="center" wrapText="1"/>
    </xf>
    <xf numFmtId="9" fontId="2" fillId="11" borderId="7" xfId="0" applyNumberFormat="1" applyFont="1" applyFill="1" applyBorder="1" applyAlignment="1" applyProtection="1">
      <alignment horizontal="center" vertical="center" wrapText="1"/>
      <protection locked="0"/>
    </xf>
    <xf numFmtId="9" fontId="2" fillId="11" borderId="23" xfId="0" applyNumberFormat="1" applyFont="1" applyFill="1" applyBorder="1" applyAlignment="1" applyProtection="1">
      <alignment horizontal="center" vertical="center" wrapText="1"/>
      <protection locked="0"/>
    </xf>
    <xf numFmtId="9" fontId="23" fillId="11" borderId="8" xfId="0" applyNumberFormat="1" applyFont="1" applyFill="1" applyBorder="1" applyAlignment="1" applyProtection="1">
      <alignment horizontal="center" vertical="center" wrapText="1"/>
    </xf>
    <xf numFmtId="9" fontId="23" fillId="11" borderId="23" xfId="0" applyNumberFormat="1" applyFont="1" applyFill="1" applyBorder="1" applyAlignment="1" applyProtection="1">
      <alignment horizontal="center" vertical="center" wrapText="1"/>
    </xf>
    <xf numFmtId="9" fontId="23" fillId="11" borderId="49" xfId="0" applyNumberFormat="1" applyFont="1" applyFill="1" applyBorder="1" applyAlignment="1" applyProtection="1">
      <alignment horizontal="center" vertical="center" wrapText="1"/>
    </xf>
    <xf numFmtId="9" fontId="2" fillId="11" borderId="49" xfId="0" applyNumberFormat="1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wrapText="1"/>
    </xf>
    <xf numFmtId="0" fontId="26" fillId="0" borderId="0" xfId="0" applyFont="1" applyAlignment="1" applyProtection="1">
      <alignment vertical="center" wrapText="1"/>
    </xf>
    <xf numFmtId="0" fontId="26" fillId="0" borderId="0" xfId="0" applyFont="1" applyAlignment="1" applyProtection="1">
      <alignment horizontal="left" vertical="center" wrapText="1"/>
    </xf>
    <xf numFmtId="1" fontId="34" fillId="0" borderId="0" xfId="0" applyNumberFormat="1" applyFont="1" applyAlignment="1" applyProtection="1">
      <alignment horizontal="center" wrapText="1"/>
    </xf>
    <xf numFmtId="0" fontId="26" fillId="0" borderId="0" xfId="0" applyFont="1" applyAlignment="1" applyProtection="1">
      <alignment wrapText="1"/>
    </xf>
    <xf numFmtId="0" fontId="35" fillId="0" borderId="0" xfId="0" applyFont="1" applyAlignment="1" applyProtection="1">
      <alignment wrapText="1"/>
    </xf>
    <xf numFmtId="0" fontId="26" fillId="0" borderId="0" xfId="0" applyFont="1" applyBorder="1" applyAlignment="1" applyProtection="1">
      <alignment wrapText="1"/>
    </xf>
    <xf numFmtId="0" fontId="34" fillId="0" borderId="0" xfId="0" applyFont="1" applyAlignment="1" applyProtection="1">
      <alignment horizontal="center" vertical="center" wrapText="1"/>
    </xf>
    <xf numFmtId="0" fontId="34" fillId="0" borderId="0" xfId="0" applyFont="1" applyAlignment="1" applyProtection="1">
      <alignment vertical="center" wrapText="1"/>
    </xf>
    <xf numFmtId="0" fontId="34" fillId="0" borderId="0" xfId="0" applyFont="1" applyAlignment="1" applyProtection="1">
      <alignment horizontal="left" vertical="center" wrapText="1"/>
    </xf>
    <xf numFmtId="0" fontId="34" fillId="0" borderId="0" xfId="0" applyFont="1" applyBorder="1" applyAlignment="1" applyProtection="1">
      <alignment wrapText="1"/>
    </xf>
    <xf numFmtId="0" fontId="12" fillId="13" borderId="52" xfId="0" applyFont="1" applyFill="1" applyBorder="1" applyAlignment="1" applyProtection="1">
      <alignment horizontal="center" vertical="center" wrapText="1"/>
    </xf>
    <xf numFmtId="1" fontId="4" fillId="13" borderId="53" xfId="0" applyNumberFormat="1" applyFont="1" applyFill="1" applyBorder="1" applyAlignment="1" applyProtection="1">
      <alignment wrapText="1"/>
    </xf>
    <xf numFmtId="0" fontId="12" fillId="13" borderId="50" xfId="0" applyFont="1" applyFill="1" applyBorder="1" applyAlignment="1" applyProtection="1">
      <alignment horizontal="center" vertical="center" wrapText="1"/>
    </xf>
    <xf numFmtId="0" fontId="4" fillId="13" borderId="51" xfId="0" applyFont="1" applyFill="1" applyBorder="1" applyAlignment="1" applyProtection="1">
      <alignment wrapText="1"/>
    </xf>
    <xf numFmtId="0" fontId="4" fillId="13" borderId="53" xfId="0" applyFont="1" applyFill="1" applyBorder="1" applyAlignment="1" applyProtection="1">
      <alignment wrapText="1"/>
    </xf>
    <xf numFmtId="0" fontId="10" fillId="13" borderId="28" xfId="0" applyFont="1" applyFill="1" applyBorder="1" applyAlignment="1">
      <alignment horizontal="right"/>
    </xf>
    <xf numFmtId="0" fontId="4" fillId="13" borderId="28" xfId="0" applyFont="1" applyFill="1" applyBorder="1"/>
    <xf numFmtId="0" fontId="7" fillId="13" borderId="50" xfId="0" applyFont="1" applyFill="1" applyBorder="1"/>
    <xf numFmtId="0" fontId="0" fillId="13" borderId="56" xfId="0" applyFill="1" applyBorder="1"/>
    <xf numFmtId="0" fontId="0" fillId="13" borderId="51" xfId="0" applyFill="1" applyBorder="1"/>
    <xf numFmtId="0" fontId="10" fillId="13" borderId="52" xfId="0" applyFont="1" applyFill="1" applyBorder="1" applyAlignment="1">
      <alignment horizontal="right"/>
    </xf>
    <xf numFmtId="0" fontId="10" fillId="13" borderId="53" xfId="0" applyFont="1" applyFill="1" applyBorder="1" applyAlignment="1">
      <alignment horizontal="right"/>
    </xf>
    <xf numFmtId="0" fontId="0" fillId="13" borderId="52" xfId="0" applyFill="1" applyBorder="1"/>
    <xf numFmtId="0" fontId="0" fillId="13" borderId="53" xfId="0" applyFill="1" applyBorder="1"/>
    <xf numFmtId="0" fontId="0" fillId="13" borderId="54" xfId="0" applyFill="1" applyBorder="1"/>
    <xf numFmtId="0" fontId="4" fillId="13" borderId="57" xfId="0" applyFont="1" applyFill="1" applyBorder="1"/>
    <xf numFmtId="0" fontId="0" fillId="13" borderId="55" xfId="0" applyFill="1" applyBorder="1"/>
    <xf numFmtId="0" fontId="4" fillId="13" borderId="28" xfId="0" applyFont="1" applyFill="1" applyBorder="1" applyAlignment="1">
      <alignment wrapText="1"/>
    </xf>
    <xf numFmtId="0" fontId="4" fillId="13" borderId="57" xfId="0" applyFont="1" applyFill="1" applyBorder="1" applyAlignment="1">
      <alignment wrapText="1"/>
    </xf>
    <xf numFmtId="0" fontId="4" fillId="0" borderId="0" xfId="0" applyFont="1" applyBorder="1" applyAlignment="1" applyProtection="1">
      <alignment horizontal="left"/>
    </xf>
    <xf numFmtId="0" fontId="0" fillId="13" borderId="58" xfId="0" applyFill="1" applyBorder="1"/>
    <xf numFmtId="0" fontId="4" fillId="13" borderId="25" xfId="0" applyFont="1" applyFill="1" applyBorder="1" applyAlignment="1">
      <alignment wrapText="1"/>
    </xf>
    <xf numFmtId="0" fontId="0" fillId="13" borderId="42" xfId="0" applyFill="1" applyBorder="1"/>
    <xf numFmtId="0" fontId="12" fillId="13" borderId="54" xfId="0" applyFont="1" applyFill="1" applyBorder="1" applyAlignment="1" applyProtection="1">
      <alignment horizontal="center" vertical="center" wrapText="1"/>
    </xf>
    <xf numFmtId="1" fontId="4" fillId="13" borderId="55" xfId="0" applyNumberFormat="1" applyFont="1" applyFill="1" applyBorder="1" applyAlignment="1" applyProtection="1">
      <alignment wrapText="1"/>
    </xf>
    <xf numFmtId="2" fontId="25" fillId="0" borderId="0" xfId="0" applyNumberFormat="1" applyFont="1" applyBorder="1" applyAlignment="1" applyProtection="1">
      <alignment horizontal="center" vertical="center" wrapText="1"/>
    </xf>
    <xf numFmtId="0" fontId="24" fillId="0" borderId="0" xfId="0" applyFont="1" applyAlignment="1">
      <alignment wrapText="1"/>
    </xf>
    <xf numFmtId="0" fontId="8" fillId="0" borderId="0" xfId="0" applyFont="1" applyFill="1" applyBorder="1" applyAlignment="1" applyProtection="1">
      <alignment horizontal="center" wrapText="1"/>
    </xf>
    <xf numFmtId="0" fontId="22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Hazard Specific Relative Risk</a:t>
            </a:r>
          </a:p>
        </c:rich>
      </c:tx>
      <c:layout>
        <c:manualLayout>
          <c:xMode val="edge"/>
          <c:yMode val="edge"/>
          <c:x val="0.254676258992805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4100719424461"/>
          <c:y val="0.22435967660655989"/>
          <c:w val="0.84892086330935257"/>
          <c:h val="0.628207094498367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E0-4067-A91F-94A67E8B56FD}"/>
              </c:ext>
            </c:extLst>
          </c:dPt>
          <c:dPt>
            <c:idx val="1"/>
            <c:invertIfNegative val="0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CE0-4067-A91F-94A67E8B56FD}"/>
              </c:ext>
            </c:extLst>
          </c:dPt>
          <c:dPt>
            <c:idx val="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CE0-4067-A91F-94A67E8B56FD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CE0-4067-A91F-94A67E8B56FD}"/>
              </c:ext>
            </c:extLst>
          </c:dPt>
          <c:cat>
            <c:strRef>
              <c:f>Summary!$B$2:$E$2</c:f>
              <c:strCache>
                <c:ptCount val="4"/>
                <c:pt idx="0">
                  <c:v>Natural</c:v>
                </c:pt>
                <c:pt idx="1">
                  <c:v>Technological</c:v>
                </c:pt>
                <c:pt idx="2">
                  <c:v>Human</c:v>
                </c:pt>
                <c:pt idx="3">
                  <c:v>Hazmat</c:v>
                </c:pt>
              </c:strCache>
            </c:strRef>
          </c:cat>
          <c:val>
            <c:numRef>
              <c:f>Summary!$B$6:$E$6</c:f>
              <c:numCache>
                <c:formatCode>0.00</c:formatCode>
                <c:ptCount val="4"/>
                <c:pt idx="0">
                  <c:v>0.52309099222679467</c:v>
                </c:pt>
                <c:pt idx="1">
                  <c:v>0.22858796296296299</c:v>
                </c:pt>
                <c:pt idx="2">
                  <c:v>0.31973379629629628</c:v>
                </c:pt>
                <c:pt idx="3">
                  <c:v>0.2361111111111111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E0-4067-A91F-94A67E8B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66657904"/>
        <c:axId val="165899240"/>
      </c:barChart>
      <c:catAx>
        <c:axId val="16665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899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89924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Relative Threat to Facility</a:t>
                </a:r>
              </a:p>
            </c:rich>
          </c:tx>
          <c:layout>
            <c:manualLayout>
              <c:xMode val="edge"/>
              <c:yMode val="edge"/>
              <c:x val="4.60431654676259E-2"/>
              <c:y val="0.2724369069250958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657904"/>
        <c:crosses val="autoZero"/>
        <c:crossBetween val="between"/>
        <c:minorUnit val="0.04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Probability and Severity of Hazards</a:t>
            </a:r>
          </a:p>
        </c:rich>
      </c:tx>
      <c:layout>
        <c:manualLayout>
          <c:xMode val="edge"/>
          <c:yMode val="edge"/>
          <c:x val="0.22589928057553957"/>
          <c:y val="3.59477124183006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3021582733813"/>
          <c:y val="0.21241897856342729"/>
          <c:w val="0.85611510791366907"/>
          <c:h val="0.647060888547055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CE-42E2-AD21-9C2A143F202E}"/>
              </c:ext>
            </c:extLst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CE-42E2-AD21-9C2A143F202E}"/>
              </c:ext>
            </c:extLst>
          </c:dPt>
          <c:cat>
            <c:strRef>
              <c:f>Summary!$A$3:$A$4</c:f>
              <c:strCache>
                <c:ptCount val="2"/>
                <c:pt idx="0">
                  <c:v>Probability Overall Score</c:v>
                </c:pt>
                <c:pt idx="1">
                  <c:v>Severity Overall Score</c:v>
                </c:pt>
              </c:strCache>
            </c:strRef>
          </c:cat>
          <c:val>
            <c:numRef>
              <c:f>Summary!$F$3:$F$4</c:f>
              <c:numCache>
                <c:formatCode>0.00</c:formatCode>
                <c:ptCount val="2"/>
                <c:pt idx="0">
                  <c:v>0.37037037037037035</c:v>
                </c:pt>
                <c:pt idx="1">
                  <c:v>0.40843621399176955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CE-42E2-AD21-9C2A143F2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66327400"/>
        <c:axId val="124736352"/>
      </c:barChart>
      <c:catAx>
        <c:axId val="166327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73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7363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Relative Impact on Facility</a:t>
                </a:r>
              </a:p>
            </c:rich>
          </c:tx>
          <c:layout>
            <c:manualLayout>
              <c:xMode val="edge"/>
              <c:yMode val="edge"/>
              <c:x val="4.7482014388489209E-2"/>
              <c:y val="0.300654624054346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327400"/>
        <c:crosses val="autoZero"/>
        <c:crossBetween val="between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HVA</a:t>
            </a:r>
            <a:r>
              <a:rPr lang="en-US" baseline="0"/>
              <a:t> 2022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366713496912468E-2"/>
          <c:y val="0.15502762430939226"/>
          <c:w val="0.95163328650308754"/>
          <c:h val="0.425261524629863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'Top 10'!$A$2:$A$17</c:f>
              <c:strCache>
                <c:ptCount val="16"/>
                <c:pt idx="0">
                  <c:v>Wild Fire- Direct Impact</c:v>
                </c:pt>
                <c:pt idx="1">
                  <c:v>Epidemic/Pandemic</c:v>
                </c:pt>
                <c:pt idx="2">
                  <c:v>Wildfire- Indirect Impact</c:v>
                </c:pt>
                <c:pt idx="3">
                  <c:v>Drought</c:v>
                </c:pt>
                <c:pt idx="4">
                  <c:v>Supply Shortage</c:v>
                </c:pt>
                <c:pt idx="5">
                  <c:v>Earthquake</c:v>
                </c:pt>
                <c:pt idx="6">
                  <c:v>Generator Failure/ complete electrical failure</c:v>
                </c:pt>
                <c:pt idx="7">
                  <c:v>Cyber Terrorism/Denial of Svc</c:v>
                </c:pt>
                <c:pt idx="8">
                  <c:v>Active Shooter/Threat</c:v>
                </c:pt>
                <c:pt idx="9">
                  <c:v>Flood, External </c:v>
                </c:pt>
                <c:pt idx="10">
                  <c:v>IT Failure</c:v>
                </c:pt>
                <c:pt idx="11">
                  <c:v>HVAC Failure</c:v>
                </c:pt>
                <c:pt idx="12">
                  <c:v>Terrorism, Radiologic (Dirty bomb)</c:v>
                </c:pt>
                <c:pt idx="13">
                  <c:v>Landslide</c:v>
                </c:pt>
                <c:pt idx="14">
                  <c:v>Terrorism, Biological</c:v>
                </c:pt>
                <c:pt idx="15">
                  <c:v>Terrorism, Chemical</c:v>
                </c:pt>
              </c:strCache>
            </c:strRef>
          </c:cat>
          <c:val>
            <c:numRef>
              <c:f>'Top 10'!$B$2:$B$17</c:f>
              <c:numCache>
                <c:formatCode>General</c:formatCode>
                <c:ptCount val="16"/>
                <c:pt idx="0">
                  <c:v>83</c:v>
                </c:pt>
                <c:pt idx="1">
                  <c:v>61</c:v>
                </c:pt>
                <c:pt idx="2" formatCode="0">
                  <c:v>72</c:v>
                </c:pt>
                <c:pt idx="3">
                  <c:v>50</c:v>
                </c:pt>
                <c:pt idx="4">
                  <c:v>56</c:v>
                </c:pt>
                <c:pt idx="5">
                  <c:v>56</c:v>
                </c:pt>
                <c:pt idx="6">
                  <c:v>48</c:v>
                </c:pt>
                <c:pt idx="7">
                  <c:v>41</c:v>
                </c:pt>
                <c:pt idx="8">
                  <c:v>52</c:v>
                </c:pt>
                <c:pt idx="9">
                  <c:v>41</c:v>
                </c:pt>
                <c:pt idx="10">
                  <c:v>30</c:v>
                </c:pt>
                <c:pt idx="11">
                  <c:v>30</c:v>
                </c:pt>
                <c:pt idx="12" formatCode="0">
                  <c:v>28</c:v>
                </c:pt>
                <c:pt idx="13">
                  <c:v>26</c:v>
                </c:pt>
                <c:pt idx="14">
                  <c:v>26</c:v>
                </c:pt>
                <c:pt idx="15" formatCode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B-4DBE-AB0C-FB2704C87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377552"/>
        <c:axId val="165967880"/>
      </c:barChart>
      <c:catAx>
        <c:axId val="16737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67880"/>
        <c:crosses val="autoZero"/>
        <c:auto val="1"/>
        <c:lblAlgn val="ctr"/>
        <c:lblOffset val="100"/>
        <c:noMultiLvlLbl val="0"/>
      </c:catAx>
      <c:valAx>
        <c:axId val="16596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77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55</xdr:row>
      <xdr:rowOff>57150</xdr:rowOff>
    </xdr:from>
    <xdr:to>
      <xdr:col>8</xdr:col>
      <xdr:colOff>495300</xdr:colOff>
      <xdr:row>56</xdr:row>
      <xdr:rowOff>142875</xdr:rowOff>
    </xdr:to>
    <xdr:pic>
      <xdr:nvPicPr>
        <xdr:cNvPr id="119957" name="Picture 3">
          <a:extLst>
            <a:ext uri="{FF2B5EF4-FFF2-40B4-BE49-F238E27FC236}">
              <a16:creationId xmlns:a16="http://schemas.microsoft.com/office/drawing/2014/main" id="{00000000-0008-0000-0000-000095D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8601075"/>
          <a:ext cx="9144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495300</xdr:colOff>
      <xdr:row>1</xdr:row>
      <xdr:rowOff>381000</xdr:rowOff>
    </xdr:to>
    <xdr:pic>
      <xdr:nvPicPr>
        <xdr:cNvPr id="119958" name="Picture 4">
          <a:extLst>
            <a:ext uri="{FF2B5EF4-FFF2-40B4-BE49-F238E27FC236}">
              <a16:creationId xmlns:a16="http://schemas.microsoft.com/office/drawing/2014/main" id="{00000000-0008-0000-0000-000096D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161925</xdr:rowOff>
    </xdr:from>
    <xdr:to>
      <xdr:col>8</xdr:col>
      <xdr:colOff>1323975</xdr:colOff>
      <xdr:row>1</xdr:row>
      <xdr:rowOff>295275</xdr:rowOff>
    </xdr:to>
    <xdr:pic>
      <xdr:nvPicPr>
        <xdr:cNvPr id="1187" name="Picture 1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161925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0</xdr:row>
      <xdr:rowOff>47625</xdr:rowOff>
    </xdr:from>
    <xdr:to>
      <xdr:col>8</xdr:col>
      <xdr:colOff>771525</xdr:colOff>
      <xdr:row>1</xdr:row>
      <xdr:rowOff>180975</xdr:rowOff>
    </xdr:to>
    <xdr:pic>
      <xdr:nvPicPr>
        <xdr:cNvPr id="8321" name="Picture 1">
          <a:extLst>
            <a:ext uri="{FF2B5EF4-FFF2-40B4-BE49-F238E27FC236}">
              <a16:creationId xmlns:a16="http://schemas.microsoft.com/office/drawing/2014/main" id="{00000000-0008-0000-0200-00008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47625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0</xdr:row>
      <xdr:rowOff>238125</xdr:rowOff>
    </xdr:from>
    <xdr:to>
      <xdr:col>8</xdr:col>
      <xdr:colOff>781050</xdr:colOff>
      <xdr:row>1</xdr:row>
      <xdr:rowOff>304800</xdr:rowOff>
    </xdr:to>
    <xdr:pic>
      <xdr:nvPicPr>
        <xdr:cNvPr id="9344" name="Picture 1">
          <a:extLst>
            <a:ext uri="{FF2B5EF4-FFF2-40B4-BE49-F238E27FC236}">
              <a16:creationId xmlns:a16="http://schemas.microsoft.com/office/drawing/2014/main" id="{00000000-0008-0000-0300-000080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238125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0</xdr:row>
      <xdr:rowOff>47625</xdr:rowOff>
    </xdr:from>
    <xdr:to>
      <xdr:col>8</xdr:col>
      <xdr:colOff>685800</xdr:colOff>
      <xdr:row>1</xdr:row>
      <xdr:rowOff>180975</xdr:rowOff>
    </xdr:to>
    <xdr:pic>
      <xdr:nvPicPr>
        <xdr:cNvPr id="12432" name="Picture 1">
          <a:extLst>
            <a:ext uri="{FF2B5EF4-FFF2-40B4-BE49-F238E27FC236}">
              <a16:creationId xmlns:a16="http://schemas.microsoft.com/office/drawing/2014/main" id="{00000000-0008-0000-0400-000090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47625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95250</xdr:rowOff>
    </xdr:from>
    <xdr:to>
      <xdr:col>6</xdr:col>
      <xdr:colOff>542925</xdr:colOff>
      <xdr:row>24</xdr:row>
      <xdr:rowOff>152400</xdr:rowOff>
    </xdr:to>
    <xdr:graphicFrame macro="">
      <xdr:nvGraphicFramePr>
        <xdr:cNvPr id="6607" name="Chart 1">
          <a:extLst>
            <a:ext uri="{FF2B5EF4-FFF2-40B4-BE49-F238E27FC236}">
              <a16:creationId xmlns:a16="http://schemas.microsoft.com/office/drawing/2014/main" id="{00000000-0008-0000-0500-0000CF1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152400</xdr:rowOff>
    </xdr:from>
    <xdr:to>
      <xdr:col>6</xdr:col>
      <xdr:colOff>542925</xdr:colOff>
      <xdr:row>42</xdr:row>
      <xdr:rowOff>152400</xdr:rowOff>
    </xdr:to>
    <xdr:graphicFrame macro="">
      <xdr:nvGraphicFramePr>
        <xdr:cNvPr id="6608" name="Chart 2">
          <a:extLst>
            <a:ext uri="{FF2B5EF4-FFF2-40B4-BE49-F238E27FC236}">
              <a16:creationId xmlns:a16="http://schemas.microsoft.com/office/drawing/2014/main" id="{00000000-0008-0000-0500-0000D01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0</xdr:row>
      <xdr:rowOff>47625</xdr:rowOff>
    </xdr:from>
    <xdr:to>
      <xdr:col>0</xdr:col>
      <xdr:colOff>1657350</xdr:colOff>
      <xdr:row>1</xdr:row>
      <xdr:rowOff>352425</xdr:rowOff>
    </xdr:to>
    <xdr:pic>
      <xdr:nvPicPr>
        <xdr:cNvPr id="6609" name="Picture 6">
          <a:extLst>
            <a:ext uri="{FF2B5EF4-FFF2-40B4-BE49-F238E27FC236}">
              <a16:creationId xmlns:a16="http://schemas.microsoft.com/office/drawing/2014/main" id="{00000000-0008-0000-0500-0000D1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1571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2</xdr:row>
      <xdr:rowOff>47625</xdr:rowOff>
    </xdr:from>
    <xdr:to>
      <xdr:col>14</xdr:col>
      <xdr:colOff>171450</xdr:colOff>
      <xdr:row>21</xdr:row>
      <xdr:rowOff>66675</xdr:rowOff>
    </xdr:to>
    <xdr:graphicFrame macro="">
      <xdr:nvGraphicFramePr>
        <xdr:cNvPr id="54370" name="Chart 4">
          <a:extLst>
            <a:ext uri="{FF2B5EF4-FFF2-40B4-BE49-F238E27FC236}">
              <a16:creationId xmlns:a16="http://schemas.microsoft.com/office/drawing/2014/main" id="{00000000-0008-0000-0600-000062D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7"/>
  <sheetViews>
    <sheetView topLeftCell="A52" workbookViewId="0">
      <selection activeCell="B69" sqref="B69"/>
    </sheetView>
  </sheetViews>
  <sheetFormatPr defaultRowHeight="12.75" x14ac:dyDescent="0.2"/>
  <sheetData>
    <row r="1" spans="1:9" ht="24.75" hidden="1" customHeight="1" x14ac:dyDescent="0.2"/>
    <row r="2" spans="1:9" ht="36" customHeight="1" x14ac:dyDescent="0.2">
      <c r="B2" s="129" t="s">
        <v>73</v>
      </c>
      <c r="C2" s="129"/>
      <c r="D2" s="129"/>
      <c r="E2" s="129"/>
      <c r="F2" s="129"/>
      <c r="G2" s="129"/>
      <c r="H2" s="129"/>
      <c r="I2" s="129"/>
    </row>
    <row r="3" spans="1:9" x14ac:dyDescent="0.2">
      <c r="A3" s="130" t="s">
        <v>74</v>
      </c>
    </row>
    <row r="4" spans="1:9" x14ac:dyDescent="0.2">
      <c r="A4" t="s">
        <v>75</v>
      </c>
    </row>
    <row r="5" spans="1:9" x14ac:dyDescent="0.2">
      <c r="A5" t="s">
        <v>76</v>
      </c>
    </row>
    <row r="6" spans="1:9" x14ac:dyDescent="0.2">
      <c r="A6" t="s">
        <v>77</v>
      </c>
    </row>
    <row r="8" spans="1:9" x14ac:dyDescent="0.2">
      <c r="A8" t="s">
        <v>78</v>
      </c>
    </row>
    <row r="9" spans="1:9" x14ac:dyDescent="0.2">
      <c r="A9">
        <v>1</v>
      </c>
      <c r="B9" t="s">
        <v>79</v>
      </c>
    </row>
    <row r="10" spans="1:9" x14ac:dyDescent="0.2">
      <c r="A10">
        <v>2</v>
      </c>
      <c r="B10" t="s">
        <v>80</v>
      </c>
    </row>
    <row r="11" spans="1:9" x14ac:dyDescent="0.2">
      <c r="A11">
        <v>3</v>
      </c>
      <c r="B11" t="s">
        <v>81</v>
      </c>
    </row>
    <row r="12" spans="1:9" ht="6" customHeight="1" x14ac:dyDescent="0.2"/>
    <row r="13" spans="1:9" x14ac:dyDescent="0.2">
      <c r="A13" t="s">
        <v>82</v>
      </c>
    </row>
    <row r="14" spans="1:9" x14ac:dyDescent="0.2">
      <c r="A14">
        <v>1</v>
      </c>
      <c r="B14" t="s">
        <v>83</v>
      </c>
    </row>
    <row r="15" spans="1:9" x14ac:dyDescent="0.2">
      <c r="A15">
        <v>2</v>
      </c>
      <c r="B15" t="s">
        <v>84</v>
      </c>
    </row>
    <row r="16" spans="1:9" x14ac:dyDescent="0.2">
      <c r="A16">
        <v>3</v>
      </c>
      <c r="B16" t="s">
        <v>85</v>
      </c>
    </row>
    <row r="17" spans="1:2" ht="4.5" customHeight="1" x14ac:dyDescent="0.2"/>
    <row r="18" spans="1:2" x14ac:dyDescent="0.2">
      <c r="A18" t="s">
        <v>86</v>
      </c>
    </row>
    <row r="19" spans="1:2" x14ac:dyDescent="0.2">
      <c r="A19">
        <v>1</v>
      </c>
      <c r="B19" t="s">
        <v>87</v>
      </c>
    </row>
    <row r="20" spans="1:2" x14ac:dyDescent="0.2">
      <c r="A20">
        <v>2</v>
      </c>
      <c r="B20" t="s">
        <v>88</v>
      </c>
    </row>
    <row r="21" spans="1:2" ht="4.5" customHeight="1" x14ac:dyDescent="0.2"/>
    <row r="22" spans="1:2" x14ac:dyDescent="0.2">
      <c r="A22" t="s">
        <v>89</v>
      </c>
    </row>
    <row r="23" spans="1:2" x14ac:dyDescent="0.2">
      <c r="A23">
        <v>1</v>
      </c>
      <c r="B23" t="s">
        <v>90</v>
      </c>
    </row>
    <row r="24" spans="1:2" x14ac:dyDescent="0.2">
      <c r="A24">
        <v>2</v>
      </c>
      <c r="B24" t="s">
        <v>91</v>
      </c>
    </row>
    <row r="25" spans="1:2" x14ac:dyDescent="0.2">
      <c r="A25">
        <v>3</v>
      </c>
      <c r="B25" t="s">
        <v>92</v>
      </c>
    </row>
    <row r="26" spans="1:2" ht="6" customHeight="1" x14ac:dyDescent="0.2"/>
    <row r="27" spans="1:2" x14ac:dyDescent="0.2">
      <c r="A27" t="s">
        <v>93</v>
      </c>
    </row>
    <row r="28" spans="1:2" x14ac:dyDescent="0.2">
      <c r="A28">
        <v>1</v>
      </c>
      <c r="B28" t="s">
        <v>94</v>
      </c>
    </row>
    <row r="29" spans="1:2" x14ac:dyDescent="0.2">
      <c r="A29">
        <v>2</v>
      </c>
      <c r="B29" t="s">
        <v>95</v>
      </c>
    </row>
    <row r="30" spans="1:2" x14ac:dyDescent="0.2">
      <c r="A30">
        <v>3</v>
      </c>
      <c r="B30" t="s">
        <v>96</v>
      </c>
    </row>
    <row r="31" spans="1:2" x14ac:dyDescent="0.2">
      <c r="A31">
        <v>4</v>
      </c>
      <c r="B31" t="s">
        <v>97</v>
      </c>
    </row>
    <row r="32" spans="1:2" x14ac:dyDescent="0.2">
      <c r="A32">
        <v>5</v>
      </c>
      <c r="B32" t="s">
        <v>98</v>
      </c>
    </row>
    <row r="33" spans="1:2" x14ac:dyDescent="0.2">
      <c r="A33">
        <v>6</v>
      </c>
      <c r="B33" t="s">
        <v>99</v>
      </c>
    </row>
    <row r="34" spans="1:2" x14ac:dyDescent="0.2">
      <c r="A34">
        <v>7</v>
      </c>
      <c r="B34" t="s">
        <v>100</v>
      </c>
    </row>
    <row r="35" spans="1:2" ht="6.75" customHeight="1" x14ac:dyDescent="0.2"/>
    <row r="36" spans="1:2" x14ac:dyDescent="0.2">
      <c r="A36" t="s">
        <v>101</v>
      </c>
    </row>
    <row r="37" spans="1:2" x14ac:dyDescent="0.2">
      <c r="A37">
        <v>1</v>
      </c>
      <c r="B37" t="s">
        <v>102</v>
      </c>
    </row>
    <row r="38" spans="1:2" x14ac:dyDescent="0.2">
      <c r="A38">
        <v>2</v>
      </c>
      <c r="B38" t="s">
        <v>103</v>
      </c>
    </row>
    <row r="39" spans="1:2" x14ac:dyDescent="0.2">
      <c r="A39">
        <v>3</v>
      </c>
      <c r="B39" t="s">
        <v>104</v>
      </c>
    </row>
    <row r="40" spans="1:2" x14ac:dyDescent="0.2">
      <c r="A40">
        <v>4</v>
      </c>
      <c r="B40" t="s">
        <v>105</v>
      </c>
    </row>
    <row r="41" spans="1:2" x14ac:dyDescent="0.2">
      <c r="A41">
        <v>5</v>
      </c>
      <c r="B41" t="s">
        <v>106</v>
      </c>
    </row>
    <row r="42" spans="1:2" ht="3.75" customHeight="1" x14ac:dyDescent="0.2"/>
    <row r="43" spans="1:2" x14ac:dyDescent="0.2">
      <c r="A43" t="s">
        <v>107</v>
      </c>
    </row>
    <row r="44" spans="1:2" x14ac:dyDescent="0.2">
      <c r="A44">
        <v>1</v>
      </c>
      <c r="B44" t="s">
        <v>108</v>
      </c>
    </row>
    <row r="45" spans="1:2" x14ac:dyDescent="0.2">
      <c r="A45">
        <v>2</v>
      </c>
      <c r="B45" t="s">
        <v>109</v>
      </c>
    </row>
    <row r="46" spans="1:2" x14ac:dyDescent="0.2">
      <c r="A46">
        <v>3</v>
      </c>
      <c r="B46" t="s">
        <v>110</v>
      </c>
    </row>
    <row r="47" spans="1:2" x14ac:dyDescent="0.2">
      <c r="A47">
        <v>4</v>
      </c>
      <c r="B47" t="s">
        <v>111</v>
      </c>
    </row>
    <row r="48" spans="1:2" ht="7.5" customHeight="1" x14ac:dyDescent="0.2"/>
    <row r="49" spans="1:2" x14ac:dyDescent="0.2">
      <c r="A49" t="s">
        <v>112</v>
      </c>
    </row>
    <row r="50" spans="1:2" x14ac:dyDescent="0.2">
      <c r="A50">
        <v>1</v>
      </c>
      <c r="B50" t="s">
        <v>113</v>
      </c>
    </row>
    <row r="51" spans="1:2" x14ac:dyDescent="0.2">
      <c r="A51">
        <v>2</v>
      </c>
      <c r="B51" t="s">
        <v>114</v>
      </c>
    </row>
    <row r="52" spans="1:2" x14ac:dyDescent="0.2">
      <c r="A52">
        <v>3</v>
      </c>
      <c r="B52" t="s">
        <v>115</v>
      </c>
    </row>
    <row r="53" spans="1:2" x14ac:dyDescent="0.2">
      <c r="A53">
        <v>4</v>
      </c>
      <c r="B53" t="s">
        <v>116</v>
      </c>
    </row>
    <row r="54" spans="1:2" ht="24" customHeight="1" x14ac:dyDescent="0.2"/>
    <row r="55" spans="1:2" x14ac:dyDescent="0.2">
      <c r="A55" t="s">
        <v>117</v>
      </c>
    </row>
    <row r="56" spans="1:2" x14ac:dyDescent="0.2">
      <c r="A56" t="s">
        <v>118</v>
      </c>
    </row>
    <row r="60" spans="1:2" x14ac:dyDescent="0.2">
      <c r="A60" s="131" t="s">
        <v>119</v>
      </c>
      <c r="B60" s="131"/>
    </row>
    <row r="61" spans="1:2" x14ac:dyDescent="0.2">
      <c r="A61" s="132" t="s">
        <v>120</v>
      </c>
      <c r="B61" s="131" t="s">
        <v>129</v>
      </c>
    </row>
    <row r="62" spans="1:2" x14ac:dyDescent="0.2">
      <c r="A62" s="132" t="s">
        <v>120</v>
      </c>
      <c r="B62" s="131" t="s">
        <v>133</v>
      </c>
    </row>
    <row r="63" spans="1:2" x14ac:dyDescent="0.2">
      <c r="A63" s="132" t="s">
        <v>120</v>
      </c>
      <c r="B63" s="131" t="s">
        <v>130</v>
      </c>
    </row>
    <row r="64" spans="1:2" x14ac:dyDescent="0.2">
      <c r="A64" s="132" t="s">
        <v>120</v>
      </c>
      <c r="B64" s="131" t="s">
        <v>131</v>
      </c>
    </row>
    <row r="65" spans="1:2" x14ac:dyDescent="0.2">
      <c r="A65" s="132" t="s">
        <v>120</v>
      </c>
      <c r="B65" s="131" t="s">
        <v>132</v>
      </c>
    </row>
    <row r="66" spans="1:2" x14ac:dyDescent="0.2">
      <c r="A66" s="132"/>
      <c r="B66" s="131"/>
    </row>
    <row r="67" spans="1:2" x14ac:dyDescent="0.2">
      <c r="A67" s="132"/>
      <c r="B67" s="131"/>
    </row>
  </sheetData>
  <pageMargins left="0.7" right="0.7" top="0.75" bottom="0.75" header="0.3" footer="0.3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K27"/>
  <sheetViews>
    <sheetView view="pageBreakPreview" zoomScale="80" zoomScaleNormal="100" zoomScaleSheetLayoutView="80" workbookViewId="0">
      <selection activeCell="J12" sqref="J12"/>
    </sheetView>
  </sheetViews>
  <sheetFormatPr defaultColWidth="9.140625" defaultRowHeight="12.75" x14ac:dyDescent="0.2"/>
  <cols>
    <col min="1" max="1" width="20" style="5" customWidth="1"/>
    <col min="2" max="8" width="12.28515625" style="5" customWidth="1"/>
    <col min="9" max="9" width="20.85546875" style="5" customWidth="1"/>
    <col min="10" max="10" width="6" style="5" customWidth="1"/>
    <col min="11" max="11" width="22.85546875" style="213" customWidth="1"/>
    <col min="12" max="12" width="5" style="5" customWidth="1"/>
    <col min="13" max="16384" width="9.140625" style="5"/>
  </cols>
  <sheetData>
    <row r="1" spans="1:11" ht="18" customHeight="1" x14ac:dyDescent="0.25">
      <c r="A1" s="36" t="s">
        <v>41</v>
      </c>
      <c r="B1" s="36"/>
      <c r="C1" s="36"/>
      <c r="D1" s="36"/>
      <c r="E1" s="36"/>
      <c r="F1" s="36"/>
      <c r="G1" s="36"/>
      <c r="H1" s="36"/>
      <c r="I1" s="36"/>
    </row>
    <row r="2" spans="1:11" ht="27" customHeight="1" thickBot="1" x14ac:dyDescent="0.25">
      <c r="A2" s="37" t="s">
        <v>38</v>
      </c>
      <c r="B2" s="1"/>
      <c r="C2" s="1"/>
      <c r="D2" s="1"/>
      <c r="E2" s="1"/>
      <c r="F2" s="1"/>
      <c r="G2" s="1"/>
      <c r="H2" s="1"/>
      <c r="I2" s="1"/>
    </row>
    <row r="3" spans="1:11" ht="17.25" customHeight="1" thickBot="1" x14ac:dyDescent="0.25">
      <c r="A3" s="139"/>
      <c r="B3" s="52"/>
      <c r="C3" s="18" t="s">
        <v>50</v>
      </c>
      <c r="D3" s="20"/>
      <c r="E3" s="19"/>
      <c r="F3" s="20"/>
      <c r="G3" s="20"/>
      <c r="H3" s="19"/>
      <c r="I3" s="140"/>
    </row>
    <row r="4" spans="1:11" s="15" customFormat="1" ht="27.75" customHeight="1" thickBot="1" x14ac:dyDescent="0.25">
      <c r="A4" s="21" t="s">
        <v>0</v>
      </c>
      <c r="B4" s="53" t="s">
        <v>1</v>
      </c>
      <c r="C4" s="56" t="s">
        <v>30</v>
      </c>
      <c r="D4" s="57" t="s">
        <v>29</v>
      </c>
      <c r="E4" s="58" t="s">
        <v>31</v>
      </c>
      <c r="F4" s="54" t="s">
        <v>32</v>
      </c>
      <c r="G4" s="62" t="s">
        <v>51</v>
      </c>
      <c r="H4" s="64" t="s">
        <v>52</v>
      </c>
      <c r="I4" s="30" t="s">
        <v>33</v>
      </c>
      <c r="K4" s="214"/>
    </row>
    <row r="5" spans="1:11" s="4" customFormat="1" ht="38.25" customHeight="1" thickBot="1" x14ac:dyDescent="0.25">
      <c r="A5" s="3"/>
      <c r="B5" s="29" t="s">
        <v>37</v>
      </c>
      <c r="C5" s="59" t="s">
        <v>35</v>
      </c>
      <c r="D5" s="60" t="s">
        <v>68</v>
      </c>
      <c r="E5" s="80" t="s">
        <v>67</v>
      </c>
      <c r="F5" s="55" t="s">
        <v>36</v>
      </c>
      <c r="G5" s="63" t="s">
        <v>53</v>
      </c>
      <c r="H5" s="65" t="s">
        <v>39</v>
      </c>
      <c r="I5" s="31" t="s">
        <v>40</v>
      </c>
      <c r="K5" s="215"/>
    </row>
    <row r="6" spans="1:11" s="17" customFormat="1" ht="47.25" customHeight="1" thickBot="1" x14ac:dyDescent="0.25">
      <c r="A6" s="14" t="s">
        <v>48</v>
      </c>
      <c r="B6" s="61" t="s">
        <v>47</v>
      </c>
      <c r="C6" s="38" t="s">
        <v>49</v>
      </c>
      <c r="D6" s="50" t="s">
        <v>45</v>
      </c>
      <c r="E6" s="49" t="s">
        <v>46</v>
      </c>
      <c r="F6" s="68" t="s">
        <v>57</v>
      </c>
      <c r="G6" s="69" t="s">
        <v>58</v>
      </c>
      <c r="H6" s="70" t="s">
        <v>59</v>
      </c>
      <c r="I6" s="66" t="s">
        <v>54</v>
      </c>
      <c r="K6" s="181"/>
    </row>
    <row r="7" spans="1:11" ht="30" customHeight="1" x14ac:dyDescent="0.2">
      <c r="A7" s="28" t="s">
        <v>135</v>
      </c>
      <c r="B7" s="141">
        <v>1</v>
      </c>
      <c r="C7" s="141">
        <v>1</v>
      </c>
      <c r="D7" s="142">
        <v>1</v>
      </c>
      <c r="E7" s="143">
        <v>1</v>
      </c>
      <c r="F7" s="165">
        <v>3</v>
      </c>
      <c r="G7" s="166">
        <v>2</v>
      </c>
      <c r="H7" s="167">
        <v>2</v>
      </c>
      <c r="I7" s="173">
        <f>SUM((B7/3)*((C7+D7+E7+F7+G7+H7)/18))</f>
        <v>0.18518518518518517</v>
      </c>
      <c r="J7" s="169">
        <v>19</v>
      </c>
    </row>
    <row r="8" spans="1:11" ht="21" customHeight="1" x14ac:dyDescent="0.2">
      <c r="A8" s="172" t="s">
        <v>4</v>
      </c>
      <c r="B8" s="170">
        <v>3</v>
      </c>
      <c r="C8" s="141">
        <v>1</v>
      </c>
      <c r="D8" s="142">
        <v>1</v>
      </c>
      <c r="E8" s="171">
        <v>1</v>
      </c>
      <c r="F8" s="165">
        <v>2</v>
      </c>
      <c r="G8" s="166">
        <v>2</v>
      </c>
      <c r="H8" s="167">
        <v>2</v>
      </c>
      <c r="I8" s="173">
        <f t="shared" ref="I8:I16" si="0">SUM((B8/3)*((C8+D8+E8+F8+G8+H8)/18))</f>
        <v>0.5</v>
      </c>
      <c r="J8" s="169">
        <v>50</v>
      </c>
    </row>
    <row r="9" spans="1:11" ht="22.5" customHeight="1" x14ac:dyDescent="0.2">
      <c r="A9" s="172" t="s">
        <v>2</v>
      </c>
      <c r="B9" s="141">
        <v>2</v>
      </c>
      <c r="C9" s="141">
        <v>3</v>
      </c>
      <c r="D9" s="142">
        <v>3</v>
      </c>
      <c r="E9" s="143">
        <v>3</v>
      </c>
      <c r="F9" s="142">
        <v>2</v>
      </c>
      <c r="G9" s="144">
        <v>2</v>
      </c>
      <c r="H9" s="145">
        <v>2</v>
      </c>
      <c r="I9" s="207">
        <f t="shared" si="0"/>
        <v>0.55555555555555558</v>
      </c>
      <c r="J9" s="5">
        <v>56</v>
      </c>
    </row>
    <row r="10" spans="1:11" ht="24" customHeight="1" x14ac:dyDescent="0.2">
      <c r="A10" s="172" t="s">
        <v>167</v>
      </c>
      <c r="B10" s="141">
        <v>3</v>
      </c>
      <c r="C10" s="141">
        <v>2</v>
      </c>
      <c r="D10" s="142">
        <v>1</v>
      </c>
      <c r="E10" s="143">
        <v>3</v>
      </c>
      <c r="F10" s="142">
        <v>1</v>
      </c>
      <c r="G10" s="144">
        <v>2</v>
      </c>
      <c r="H10" s="145">
        <v>2</v>
      </c>
      <c r="I10" s="207">
        <f t="shared" si="0"/>
        <v>0.61111111111111116</v>
      </c>
      <c r="J10" s="5">
        <v>61</v>
      </c>
    </row>
    <row r="11" spans="1:11" ht="24" customHeight="1" x14ac:dyDescent="0.2">
      <c r="A11" s="172" t="s">
        <v>66</v>
      </c>
      <c r="B11" s="170">
        <v>2</v>
      </c>
      <c r="C11" s="141">
        <v>1</v>
      </c>
      <c r="D11" s="142">
        <v>2</v>
      </c>
      <c r="E11" s="143">
        <v>2</v>
      </c>
      <c r="F11" s="142">
        <v>2</v>
      </c>
      <c r="G11" s="144">
        <v>2</v>
      </c>
      <c r="H11" s="145">
        <v>2</v>
      </c>
      <c r="I11" s="173">
        <f t="shared" si="0"/>
        <v>0.40740740740740744</v>
      </c>
      <c r="J11" s="169">
        <v>41</v>
      </c>
    </row>
    <row r="12" spans="1:11" ht="24.75" customHeight="1" x14ac:dyDescent="0.2">
      <c r="A12" s="28" t="s">
        <v>5</v>
      </c>
      <c r="B12" s="170">
        <v>2</v>
      </c>
      <c r="C12" s="141">
        <v>1</v>
      </c>
      <c r="D12" s="142">
        <v>1</v>
      </c>
      <c r="E12" s="143">
        <v>2</v>
      </c>
      <c r="F12" s="142">
        <v>1</v>
      </c>
      <c r="G12" s="144">
        <v>1</v>
      </c>
      <c r="H12" s="145">
        <v>1</v>
      </c>
      <c r="I12" s="173">
        <f t="shared" si="0"/>
        <v>0.25925925925925924</v>
      </c>
      <c r="J12" s="169">
        <v>26</v>
      </c>
    </row>
    <row r="13" spans="1:11" ht="28.5" customHeight="1" x14ac:dyDescent="0.2">
      <c r="A13" s="28" t="s">
        <v>65</v>
      </c>
      <c r="B13" s="141">
        <v>1</v>
      </c>
      <c r="C13" s="141">
        <v>1</v>
      </c>
      <c r="D13" s="142">
        <v>1</v>
      </c>
      <c r="E13" s="143">
        <v>1</v>
      </c>
      <c r="F13" s="165">
        <v>2</v>
      </c>
      <c r="G13" s="166">
        <v>2</v>
      </c>
      <c r="H13" s="167">
        <v>2</v>
      </c>
      <c r="I13" s="173">
        <f t="shared" si="0"/>
        <v>0.16666666666666666</v>
      </c>
      <c r="J13" s="168">
        <v>17</v>
      </c>
    </row>
    <row r="14" spans="1:11" ht="30" customHeight="1" x14ac:dyDescent="0.2">
      <c r="A14" s="28" t="s">
        <v>3</v>
      </c>
      <c r="B14" s="170">
        <v>2</v>
      </c>
      <c r="C14" s="141">
        <v>1</v>
      </c>
      <c r="D14" s="142">
        <v>1</v>
      </c>
      <c r="E14" s="143">
        <v>1</v>
      </c>
      <c r="F14" s="142">
        <v>1</v>
      </c>
      <c r="G14" s="144">
        <v>1</v>
      </c>
      <c r="H14" s="145">
        <v>1</v>
      </c>
      <c r="I14" s="173">
        <f t="shared" si="0"/>
        <v>0.22222222222222221</v>
      </c>
      <c r="J14" s="169">
        <v>22</v>
      </c>
    </row>
    <row r="15" spans="1:11" ht="23.25" customHeight="1" thickBot="1" x14ac:dyDescent="0.25">
      <c r="A15" s="172" t="s">
        <v>157</v>
      </c>
      <c r="B15" s="141">
        <v>3</v>
      </c>
      <c r="C15" s="141">
        <v>3</v>
      </c>
      <c r="D15" s="142">
        <v>3</v>
      </c>
      <c r="E15" s="143">
        <v>3</v>
      </c>
      <c r="F15" s="142">
        <v>2</v>
      </c>
      <c r="G15" s="144">
        <v>2</v>
      </c>
      <c r="H15" s="145">
        <v>2</v>
      </c>
      <c r="I15" s="208">
        <f t="shared" si="0"/>
        <v>0.83333333333333337</v>
      </c>
      <c r="J15" s="5">
        <v>83</v>
      </c>
    </row>
    <row r="16" spans="1:11" ht="23.25" customHeight="1" thickBot="1" x14ac:dyDescent="0.25">
      <c r="A16" s="125" t="s">
        <v>158</v>
      </c>
      <c r="B16" s="146">
        <v>3</v>
      </c>
      <c r="C16" s="146">
        <v>2</v>
      </c>
      <c r="D16" s="147">
        <v>2</v>
      </c>
      <c r="E16" s="120">
        <v>3</v>
      </c>
      <c r="F16" s="120">
        <v>1</v>
      </c>
      <c r="G16" s="120">
        <v>1</v>
      </c>
      <c r="H16" s="120">
        <v>2</v>
      </c>
      <c r="I16" s="208">
        <v>0.72</v>
      </c>
      <c r="J16" s="5">
        <v>72</v>
      </c>
    </row>
    <row r="17" spans="1:11" ht="68.25" customHeight="1" thickBot="1" x14ac:dyDescent="0.25">
      <c r="A17" s="125" t="s">
        <v>134</v>
      </c>
      <c r="B17" s="146"/>
      <c r="C17" s="146"/>
      <c r="D17" s="147"/>
      <c r="E17" s="120"/>
      <c r="F17" s="120"/>
      <c r="G17" s="120"/>
      <c r="H17" s="120"/>
      <c r="I17" s="126"/>
    </row>
    <row r="18" spans="1:11" s="6" customFormat="1" ht="23.25" customHeight="1" thickBot="1" x14ac:dyDescent="0.25">
      <c r="A18" s="45" t="s">
        <v>55</v>
      </c>
      <c r="B18" s="46">
        <f t="shared" ref="B18:H18" si="1">SUM(B7:B16)/9</f>
        <v>2.4444444444444446</v>
      </c>
      <c r="C18" s="46">
        <f t="shared" si="1"/>
        <v>1.7777777777777777</v>
      </c>
      <c r="D18" s="46">
        <f t="shared" si="1"/>
        <v>1.7777777777777777</v>
      </c>
      <c r="E18" s="46">
        <f t="shared" si="1"/>
        <v>2.2222222222222223</v>
      </c>
      <c r="F18" s="46">
        <f t="shared" si="1"/>
        <v>1.8888888888888888</v>
      </c>
      <c r="G18" s="46">
        <f t="shared" si="1"/>
        <v>1.8888888888888888</v>
      </c>
      <c r="H18" s="46">
        <f t="shared" si="1"/>
        <v>2</v>
      </c>
      <c r="I18" s="67">
        <f>SUM(C23)</f>
        <v>0.52309099222679467</v>
      </c>
      <c r="K18" s="216"/>
    </row>
    <row r="19" spans="1:11" s="8" customFormat="1" x14ac:dyDescent="0.2">
      <c r="A19" s="35" t="s">
        <v>60</v>
      </c>
      <c r="B19" s="7"/>
      <c r="C19" s="7"/>
      <c r="D19" s="7"/>
      <c r="E19" s="7"/>
      <c r="F19" s="7"/>
      <c r="G19" s="7"/>
      <c r="H19" s="16"/>
      <c r="I19" s="24"/>
      <c r="K19" s="217"/>
    </row>
    <row r="20" spans="1:11" s="8" customFormat="1" x14ac:dyDescent="0.2">
      <c r="A20" s="197" t="s">
        <v>151</v>
      </c>
      <c r="B20" s="7"/>
      <c r="C20" s="7"/>
      <c r="D20" s="7"/>
      <c r="E20" s="7"/>
      <c r="F20" s="7"/>
      <c r="G20" s="7"/>
      <c r="H20" s="16"/>
      <c r="I20" s="24"/>
      <c r="K20" s="217"/>
    </row>
    <row r="21" spans="1:11" s="8" customFormat="1" x14ac:dyDescent="0.2">
      <c r="A21" s="35"/>
      <c r="B21" s="7" t="s">
        <v>126</v>
      </c>
      <c r="C21" s="7"/>
      <c r="D21" s="7"/>
      <c r="E21" s="7"/>
      <c r="F21" s="7"/>
      <c r="G21" s="7"/>
      <c r="H21" s="16"/>
      <c r="I21" s="24"/>
      <c r="K21" s="217"/>
    </row>
    <row r="22" spans="1:11" s="10" customFormat="1" ht="15" customHeight="1" x14ac:dyDescent="0.25">
      <c r="A22" s="243">
        <f>SUM(B7:B17)</f>
        <v>22</v>
      </c>
      <c r="C22" s="71" t="s">
        <v>121</v>
      </c>
      <c r="D22" s="72"/>
      <c r="E22" s="73"/>
      <c r="F22" s="22"/>
      <c r="G22" s="47"/>
      <c r="H22" s="43"/>
      <c r="I22" s="206"/>
      <c r="K22" s="218"/>
    </row>
    <row r="23" spans="1:11" s="11" customFormat="1" ht="15" customHeight="1" x14ac:dyDescent="0.2">
      <c r="A23" s="243">
        <f>SUM(C7:H17)</f>
        <v>104</v>
      </c>
      <c r="C23" s="74">
        <f>SUM(D23*E23)</f>
        <v>0.52309099222679467</v>
      </c>
      <c r="D23" s="75">
        <f>SUM(B7:B16)/27</f>
        <v>0.81481481481481477</v>
      </c>
      <c r="E23" s="76">
        <f>SUM(C7:H16)/162</f>
        <v>0.64197530864197527</v>
      </c>
      <c r="F23" s="22"/>
      <c r="G23" s="35"/>
      <c r="I23" s="206"/>
      <c r="K23" s="217"/>
    </row>
    <row r="24" spans="1:11" s="8" customFormat="1" ht="15" customHeight="1" x14ac:dyDescent="0.25">
      <c r="A24" s="47"/>
      <c r="B24" s="32"/>
      <c r="C24" s="32"/>
      <c r="F24" s="23"/>
      <c r="H24" s="41"/>
      <c r="I24" s="12"/>
      <c r="K24" s="217"/>
    </row>
    <row r="25" spans="1:11" s="34" customFormat="1" ht="6.75" customHeight="1" x14ac:dyDescent="0.2">
      <c r="A25" s="27"/>
      <c r="B25" s="32"/>
      <c r="D25" s="32"/>
      <c r="E25" s="32"/>
      <c r="F25" s="33"/>
      <c r="G25" s="16"/>
      <c r="H25" s="13"/>
      <c r="I25" s="27"/>
      <c r="K25" s="219"/>
    </row>
    <row r="26" spans="1:11" s="8" customFormat="1" ht="17.100000000000001" customHeight="1" x14ac:dyDescent="0.2">
      <c r="A26" s="12"/>
      <c r="B26" s="32"/>
      <c r="C26" s="32"/>
      <c r="D26" s="7" t="s">
        <v>159</v>
      </c>
      <c r="E26" s="32"/>
      <c r="F26" s="33"/>
      <c r="G26" s="16"/>
      <c r="H26" s="13"/>
      <c r="I26" s="12"/>
      <c r="K26" s="217"/>
    </row>
    <row r="27" spans="1:11" x14ac:dyDescent="0.2">
      <c r="A27" s="130"/>
      <c r="D27" s="7" t="s">
        <v>160</v>
      </c>
    </row>
  </sheetData>
  <phoneticPr fontId="0" type="noConversion"/>
  <conditionalFormatting sqref="B7:H17">
    <cfRule type="cellIs" priority="1" stopIfTrue="1" operator="between">
      <formula>0.01</formula>
      <formula>3</formula>
    </cfRule>
  </conditionalFormatting>
  <dataValidations xWindow="527" yWindow="554" count="1">
    <dataValidation type="whole" showErrorMessage="1" errorTitle="Out of Range" error="Value must be between 0 - 3_x000a_" prompt="_x000a_" sqref="B7:H17" xr:uid="{00000000-0002-0000-0100-000000000000}">
      <formula1>0</formula1>
      <formula2>3</formula2>
    </dataValidation>
  </dataValidations>
  <pageMargins left="0.66" right="0.5" top="0.5" bottom="0.5" header="0.5" footer="0.5"/>
  <pageSetup scale="82" orientation="landscape" r:id="rId1"/>
  <headerFooter alignWithMargins="0">
    <oddFooter xml:space="preserve">&amp;R&amp;"Arial,Italic"&amp;8&amp;A :  &amp;F&amp;"Arial,Regular"&amp;10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K35"/>
  <sheetViews>
    <sheetView view="pageBreakPreview" topLeftCell="A5" zoomScale="110" zoomScaleNormal="100" zoomScaleSheetLayoutView="110" workbookViewId="0">
      <selection activeCell="I10" sqref="I10"/>
    </sheetView>
  </sheetViews>
  <sheetFormatPr defaultColWidth="9.140625" defaultRowHeight="12.75" x14ac:dyDescent="0.2"/>
  <cols>
    <col min="1" max="1" width="25.140625" style="2" customWidth="1"/>
    <col min="2" max="2" width="12" style="2" bestFit="1" customWidth="1"/>
    <col min="3" max="3" width="11.140625" style="2" customWidth="1"/>
    <col min="4" max="4" width="11.7109375" style="2" customWidth="1"/>
    <col min="5" max="8" width="12.28515625" style="2" customWidth="1"/>
    <col min="9" max="9" width="17.7109375" style="2" customWidth="1"/>
    <col min="10" max="10" width="5.28515625" style="168" customWidth="1"/>
    <col min="11" max="11" width="25.7109375" style="213" customWidth="1"/>
    <col min="12" max="16384" width="9.140625" style="2"/>
  </cols>
  <sheetData>
    <row r="1" spans="1:11" ht="18" customHeight="1" x14ac:dyDescent="0.25">
      <c r="A1" s="36" t="s">
        <v>41</v>
      </c>
      <c r="B1" s="36"/>
      <c r="C1" s="36"/>
      <c r="D1" s="36"/>
      <c r="E1" s="36"/>
      <c r="F1" s="36"/>
      <c r="G1" s="36"/>
      <c r="H1" s="36"/>
      <c r="I1" s="36"/>
    </row>
    <row r="2" spans="1:11" ht="17.25" customHeight="1" thickBot="1" x14ac:dyDescent="0.25">
      <c r="A2" s="37" t="s">
        <v>43</v>
      </c>
      <c r="B2" s="1"/>
      <c r="C2" s="1"/>
      <c r="D2" s="1"/>
      <c r="E2" s="1"/>
      <c r="F2" s="1"/>
      <c r="G2" s="1"/>
      <c r="H2" s="1"/>
      <c r="I2" s="1"/>
    </row>
    <row r="3" spans="1:11" ht="14.25" customHeight="1" thickBot="1" x14ac:dyDescent="0.25">
      <c r="A3" s="92"/>
      <c r="B3" s="93"/>
      <c r="C3" s="94" t="s">
        <v>50</v>
      </c>
      <c r="D3" s="95"/>
      <c r="E3" s="96"/>
      <c r="F3" s="95"/>
      <c r="G3" s="95"/>
      <c r="H3" s="96"/>
      <c r="I3" s="97"/>
    </row>
    <row r="4" spans="1:11" s="15" customFormat="1" ht="24.75" customHeight="1" thickBot="1" x14ac:dyDescent="0.25">
      <c r="A4" s="21" t="s">
        <v>0</v>
      </c>
      <c r="B4" s="83" t="s">
        <v>1</v>
      </c>
      <c r="C4" s="86" t="s">
        <v>30</v>
      </c>
      <c r="D4" s="84" t="s">
        <v>29</v>
      </c>
      <c r="E4" s="79" t="s">
        <v>31</v>
      </c>
      <c r="F4" s="81" t="s">
        <v>32</v>
      </c>
      <c r="G4" s="62" t="s">
        <v>51</v>
      </c>
      <c r="H4" s="64" t="s">
        <v>52</v>
      </c>
      <c r="I4" s="30" t="s">
        <v>33</v>
      </c>
      <c r="J4" s="179"/>
      <c r="K4" s="221"/>
    </row>
    <row r="5" spans="1:11" s="4" customFormat="1" ht="52.5" customHeight="1" thickBot="1" x14ac:dyDescent="0.25">
      <c r="A5" s="3"/>
      <c r="B5" s="29" t="s">
        <v>37</v>
      </c>
      <c r="C5" s="87" t="s">
        <v>35</v>
      </c>
      <c r="D5" s="60" t="s">
        <v>68</v>
      </c>
      <c r="E5" s="80" t="s">
        <v>63</v>
      </c>
      <c r="F5" s="82" t="s">
        <v>36</v>
      </c>
      <c r="G5" s="63" t="s">
        <v>53</v>
      </c>
      <c r="H5" s="65" t="s">
        <v>39</v>
      </c>
      <c r="I5" s="31" t="s">
        <v>40</v>
      </c>
      <c r="J5" s="180"/>
      <c r="K5" s="222"/>
    </row>
    <row r="6" spans="1:11" s="17" customFormat="1" ht="42" customHeight="1" thickBot="1" x14ac:dyDescent="0.25">
      <c r="A6" s="14" t="s">
        <v>48</v>
      </c>
      <c r="B6" s="61" t="s">
        <v>47</v>
      </c>
      <c r="C6" s="88" t="s">
        <v>49</v>
      </c>
      <c r="D6" s="85" t="s">
        <v>45</v>
      </c>
      <c r="E6" s="49" t="s">
        <v>46</v>
      </c>
      <c r="F6" s="68" t="s">
        <v>57</v>
      </c>
      <c r="G6" s="69" t="s">
        <v>58</v>
      </c>
      <c r="H6" s="70" t="s">
        <v>59</v>
      </c>
      <c r="I6" s="66" t="s">
        <v>54</v>
      </c>
      <c r="J6" s="181"/>
      <c r="K6" s="220"/>
    </row>
    <row r="7" spans="1:11" s="5" customFormat="1" ht="24" x14ac:dyDescent="0.2">
      <c r="A7" s="39" t="s">
        <v>164</v>
      </c>
      <c r="B7" s="185">
        <v>1</v>
      </c>
      <c r="C7" s="186">
        <v>1</v>
      </c>
      <c r="D7" s="187">
        <v>1</v>
      </c>
      <c r="E7" s="185">
        <v>2</v>
      </c>
      <c r="F7" s="186">
        <v>1</v>
      </c>
      <c r="G7" s="187">
        <v>1</v>
      </c>
      <c r="H7" s="188">
        <v>1</v>
      </c>
      <c r="I7" s="209">
        <f>SUM((B7/3)*((C7+D7+E7+F7+G7+H7)/18))</f>
        <v>0.12962962962962962</v>
      </c>
      <c r="J7" s="168">
        <v>13</v>
      </c>
      <c r="K7" s="213"/>
    </row>
    <row r="8" spans="1:11" s="5" customFormat="1" ht="27.75" customHeight="1" x14ac:dyDescent="0.2">
      <c r="A8" s="40" t="s">
        <v>12</v>
      </c>
      <c r="B8" s="176">
        <v>2</v>
      </c>
      <c r="C8" s="177">
        <v>1</v>
      </c>
      <c r="D8" s="166">
        <v>1</v>
      </c>
      <c r="E8" s="176">
        <v>2</v>
      </c>
      <c r="F8" s="177">
        <v>1</v>
      </c>
      <c r="G8" s="166">
        <v>1</v>
      </c>
      <c r="H8" s="167">
        <v>1</v>
      </c>
      <c r="I8" s="178">
        <f t="shared" ref="I8:I24" si="0">SUM((B8/3)*((C8+D8+E8+F8+G8+H8)/18))</f>
        <v>0.25925925925925924</v>
      </c>
      <c r="J8" s="168">
        <v>26</v>
      </c>
      <c r="K8" s="213"/>
    </row>
    <row r="9" spans="1:11" s="5" customFormat="1" ht="24" customHeight="1" x14ac:dyDescent="0.2">
      <c r="A9" s="40" t="s">
        <v>11</v>
      </c>
      <c r="B9" s="193"/>
      <c r="C9" s="194"/>
      <c r="D9" s="195"/>
      <c r="E9" s="193"/>
      <c r="F9" s="194"/>
      <c r="G9" s="195"/>
      <c r="H9" s="196"/>
      <c r="I9" s="178">
        <f t="shared" si="0"/>
        <v>0</v>
      </c>
      <c r="J9" s="168">
        <v>0</v>
      </c>
      <c r="K9" s="213"/>
    </row>
    <row r="10" spans="1:11" s="5" customFormat="1" ht="18.75" customHeight="1" x14ac:dyDescent="0.2">
      <c r="A10" s="40" t="s">
        <v>16</v>
      </c>
      <c r="B10" s="176">
        <v>1</v>
      </c>
      <c r="C10" s="177">
        <v>2</v>
      </c>
      <c r="D10" s="166">
        <v>2</v>
      </c>
      <c r="E10" s="176">
        <v>3</v>
      </c>
      <c r="F10" s="177">
        <v>1</v>
      </c>
      <c r="G10" s="166">
        <v>1</v>
      </c>
      <c r="H10" s="167">
        <v>1</v>
      </c>
      <c r="I10" s="178" t="b">
        <f>'Technological Hazards'!B82=SUM((B10/3)*((C10+D10+E10+F10+G10+H10)/18))</f>
        <v>0</v>
      </c>
      <c r="J10" s="168">
        <v>19</v>
      </c>
      <c r="K10" s="213"/>
    </row>
    <row r="11" spans="1:11" s="5" customFormat="1" ht="18" customHeight="1" x14ac:dyDescent="0.2">
      <c r="A11" s="40" t="s">
        <v>17</v>
      </c>
      <c r="B11" s="176">
        <v>1</v>
      </c>
      <c r="C11" s="177">
        <v>0</v>
      </c>
      <c r="D11" s="166">
        <v>1</v>
      </c>
      <c r="E11" s="176">
        <v>1</v>
      </c>
      <c r="F11" s="177">
        <v>1</v>
      </c>
      <c r="G11" s="166">
        <v>1</v>
      </c>
      <c r="H11" s="167">
        <v>1</v>
      </c>
      <c r="I11" s="178">
        <f t="shared" si="0"/>
        <v>9.2592592592592587E-2</v>
      </c>
      <c r="J11" s="168">
        <v>9</v>
      </c>
      <c r="K11" s="213"/>
    </row>
    <row r="12" spans="1:11" s="5" customFormat="1" ht="18" customHeight="1" thickBot="1" x14ac:dyDescent="0.25">
      <c r="A12" s="40" t="s">
        <v>6</v>
      </c>
      <c r="B12" s="176">
        <v>1</v>
      </c>
      <c r="C12" s="177">
        <v>0</v>
      </c>
      <c r="D12" s="166">
        <v>1</v>
      </c>
      <c r="E12" s="176">
        <v>1</v>
      </c>
      <c r="F12" s="177">
        <v>3</v>
      </c>
      <c r="G12" s="166">
        <v>3</v>
      </c>
      <c r="H12" s="167">
        <v>3</v>
      </c>
      <c r="I12" s="178">
        <f t="shared" si="0"/>
        <v>0.20370370370370372</v>
      </c>
      <c r="J12" s="168">
        <v>20</v>
      </c>
      <c r="K12" s="213"/>
    </row>
    <row r="13" spans="1:11" s="5" customFormat="1" ht="31.5" customHeight="1" x14ac:dyDescent="0.2">
      <c r="A13" s="40" t="s">
        <v>141</v>
      </c>
      <c r="B13" s="189">
        <v>1</v>
      </c>
      <c r="C13" s="190">
        <v>2</v>
      </c>
      <c r="D13" s="191">
        <v>1</v>
      </c>
      <c r="E13" s="189">
        <v>3</v>
      </c>
      <c r="F13" s="190">
        <v>2</v>
      </c>
      <c r="G13" s="191">
        <v>2</v>
      </c>
      <c r="H13" s="192">
        <v>2</v>
      </c>
      <c r="I13" s="209">
        <f>SUM((B13/3)*((C13+D13+E13+F13+G13+H13)/18))</f>
        <v>0.22222222222222221</v>
      </c>
      <c r="J13" s="168">
        <v>48</v>
      </c>
      <c r="K13" s="213" t="s">
        <v>142</v>
      </c>
    </row>
    <row r="14" spans="1:11" s="5" customFormat="1" ht="22.5" x14ac:dyDescent="0.2">
      <c r="A14" s="40" t="s">
        <v>15</v>
      </c>
      <c r="B14" s="176">
        <v>1</v>
      </c>
      <c r="C14" s="177">
        <v>1</v>
      </c>
      <c r="D14" s="166">
        <v>2</v>
      </c>
      <c r="E14" s="176">
        <v>2</v>
      </c>
      <c r="F14" s="177">
        <v>1</v>
      </c>
      <c r="G14" s="166">
        <v>1</v>
      </c>
      <c r="H14" s="167">
        <v>1</v>
      </c>
      <c r="I14" s="178">
        <f t="shared" si="0"/>
        <v>0.14814814814814814</v>
      </c>
      <c r="J14" s="168">
        <v>30</v>
      </c>
      <c r="K14" s="213" t="s">
        <v>143</v>
      </c>
    </row>
    <row r="15" spans="1:11" s="5" customFormat="1" ht="22.5" x14ac:dyDescent="0.2">
      <c r="A15" s="40" t="s">
        <v>64</v>
      </c>
      <c r="B15" s="176">
        <v>2</v>
      </c>
      <c r="C15" s="177">
        <v>1</v>
      </c>
      <c r="D15" s="166">
        <v>1</v>
      </c>
      <c r="E15" s="176">
        <v>2</v>
      </c>
      <c r="F15" s="177">
        <v>1</v>
      </c>
      <c r="G15" s="166">
        <v>1</v>
      </c>
      <c r="H15" s="167">
        <v>2</v>
      </c>
      <c r="I15" s="178">
        <f t="shared" si="0"/>
        <v>0.29629629629629628</v>
      </c>
      <c r="J15" s="168">
        <v>30</v>
      </c>
      <c r="K15" s="213" t="s">
        <v>144</v>
      </c>
    </row>
    <row r="16" spans="1:11" s="5" customFormat="1" ht="20.25" customHeight="1" x14ac:dyDescent="0.2">
      <c r="A16" s="40" t="s">
        <v>13</v>
      </c>
      <c r="B16" s="176">
        <v>1</v>
      </c>
      <c r="C16" s="177">
        <v>1</v>
      </c>
      <c r="D16" s="166">
        <v>1</v>
      </c>
      <c r="E16" s="176">
        <v>2</v>
      </c>
      <c r="F16" s="177">
        <v>2</v>
      </c>
      <c r="G16" s="166">
        <v>2</v>
      </c>
      <c r="H16" s="167">
        <v>2</v>
      </c>
      <c r="I16" s="178">
        <f t="shared" si="0"/>
        <v>0.18518518518518517</v>
      </c>
      <c r="J16" s="168">
        <v>19</v>
      </c>
      <c r="K16" s="213"/>
    </row>
    <row r="17" spans="1:11" s="5" customFormat="1" ht="16.5" customHeight="1" x14ac:dyDescent="0.2">
      <c r="A17" s="40" t="s">
        <v>14</v>
      </c>
      <c r="B17" s="176">
        <v>1</v>
      </c>
      <c r="C17" s="177">
        <v>1</v>
      </c>
      <c r="D17" s="166">
        <v>1</v>
      </c>
      <c r="E17" s="176">
        <v>2</v>
      </c>
      <c r="F17" s="177">
        <v>3</v>
      </c>
      <c r="G17" s="166">
        <v>0</v>
      </c>
      <c r="H17" s="167">
        <v>3</v>
      </c>
      <c r="I17" s="178">
        <f t="shared" si="0"/>
        <v>0.18518518518518517</v>
      </c>
      <c r="J17" s="168">
        <v>19</v>
      </c>
      <c r="K17" s="213"/>
    </row>
    <row r="18" spans="1:11" s="5" customFormat="1" ht="19.5" customHeight="1" x14ac:dyDescent="0.2">
      <c r="A18" s="40" t="s">
        <v>7</v>
      </c>
      <c r="B18" s="176">
        <v>1</v>
      </c>
      <c r="C18" s="177">
        <v>1</v>
      </c>
      <c r="D18" s="166">
        <v>1</v>
      </c>
      <c r="E18" s="176">
        <v>2</v>
      </c>
      <c r="F18" s="177">
        <v>2</v>
      </c>
      <c r="G18" s="166">
        <v>3</v>
      </c>
      <c r="H18" s="167">
        <v>1</v>
      </c>
      <c r="I18" s="178">
        <f t="shared" si="0"/>
        <v>0.18518518518518517</v>
      </c>
      <c r="J18" s="168">
        <v>19</v>
      </c>
      <c r="K18" s="213"/>
    </row>
    <row r="19" spans="1:11" s="5" customFormat="1" ht="22.5" customHeight="1" x14ac:dyDescent="0.2">
      <c r="A19" s="40" t="s">
        <v>9</v>
      </c>
      <c r="B19" s="176">
        <v>1</v>
      </c>
      <c r="C19" s="177">
        <v>1</v>
      </c>
      <c r="D19" s="166">
        <v>2</v>
      </c>
      <c r="E19" s="176">
        <v>2</v>
      </c>
      <c r="F19" s="177">
        <v>2</v>
      </c>
      <c r="G19" s="166">
        <v>2</v>
      </c>
      <c r="H19" s="167">
        <v>2</v>
      </c>
      <c r="I19" s="178">
        <f t="shared" si="0"/>
        <v>0.20370370370370372</v>
      </c>
      <c r="J19" s="168">
        <v>20</v>
      </c>
      <c r="K19" s="213" t="s">
        <v>146</v>
      </c>
    </row>
    <row r="20" spans="1:11" s="5" customFormat="1" ht="18.75" customHeight="1" x14ac:dyDescent="0.2">
      <c r="A20" s="40" t="s">
        <v>10</v>
      </c>
      <c r="B20" s="176">
        <v>1</v>
      </c>
      <c r="C20" s="177">
        <v>1</v>
      </c>
      <c r="D20" s="166">
        <v>1</v>
      </c>
      <c r="E20" s="176">
        <v>2</v>
      </c>
      <c r="F20" s="177">
        <v>2</v>
      </c>
      <c r="G20" s="166">
        <v>2</v>
      </c>
      <c r="H20" s="167">
        <v>2</v>
      </c>
      <c r="I20" s="178">
        <f t="shared" si="0"/>
        <v>0.18518518518518517</v>
      </c>
      <c r="J20" s="168">
        <v>19</v>
      </c>
      <c r="K20" s="213" t="s">
        <v>147</v>
      </c>
    </row>
    <row r="21" spans="1:11" s="5" customFormat="1" ht="20.25" customHeight="1" x14ac:dyDescent="0.2">
      <c r="A21" s="40" t="s">
        <v>148</v>
      </c>
      <c r="B21" s="176">
        <v>1</v>
      </c>
      <c r="C21" s="177">
        <v>1</v>
      </c>
      <c r="D21" s="166">
        <v>2</v>
      </c>
      <c r="E21" s="176">
        <v>2</v>
      </c>
      <c r="F21" s="177">
        <v>2</v>
      </c>
      <c r="G21" s="166">
        <v>2</v>
      </c>
      <c r="H21" s="167">
        <v>2</v>
      </c>
      <c r="I21" s="178">
        <f t="shared" si="0"/>
        <v>0.20370370370370372</v>
      </c>
      <c r="J21" s="168">
        <v>20</v>
      </c>
      <c r="K21" s="213"/>
    </row>
    <row r="22" spans="1:11" s="5" customFormat="1" ht="18.75" customHeight="1" x14ac:dyDescent="0.2">
      <c r="A22" s="40" t="s">
        <v>28</v>
      </c>
      <c r="B22" s="176">
        <v>3</v>
      </c>
      <c r="C22" s="177">
        <v>1</v>
      </c>
      <c r="D22" s="166">
        <v>1</v>
      </c>
      <c r="E22" s="176">
        <v>2</v>
      </c>
      <c r="F22" s="177">
        <v>2</v>
      </c>
      <c r="G22" s="166">
        <v>2</v>
      </c>
      <c r="H22" s="167">
        <v>2</v>
      </c>
      <c r="I22" s="178">
        <f t="shared" si="0"/>
        <v>0.55555555555555558</v>
      </c>
      <c r="J22" s="168">
        <v>56</v>
      </c>
      <c r="K22" s="213"/>
    </row>
    <row r="23" spans="1:11" s="5" customFormat="1" ht="33.75" customHeight="1" x14ac:dyDescent="0.2">
      <c r="A23" s="40" t="s">
        <v>149</v>
      </c>
      <c r="B23" s="176">
        <v>1</v>
      </c>
      <c r="C23" s="177">
        <v>0</v>
      </c>
      <c r="D23" s="166">
        <v>0</v>
      </c>
      <c r="E23" s="176">
        <v>1</v>
      </c>
      <c r="F23" s="177">
        <v>2</v>
      </c>
      <c r="G23" s="166">
        <v>2</v>
      </c>
      <c r="H23" s="167">
        <v>2</v>
      </c>
      <c r="I23" s="178">
        <f t="shared" si="0"/>
        <v>0.12962962962962962</v>
      </c>
      <c r="J23" s="168">
        <v>13</v>
      </c>
      <c r="K23" s="213"/>
    </row>
    <row r="24" spans="1:11" s="5" customFormat="1" ht="23.25" thickBot="1" x14ac:dyDescent="0.25">
      <c r="A24" s="40" t="s">
        <v>8</v>
      </c>
      <c r="B24" s="176">
        <v>1</v>
      </c>
      <c r="C24" s="177">
        <v>2</v>
      </c>
      <c r="D24" s="166">
        <v>1</v>
      </c>
      <c r="E24" s="176">
        <v>2</v>
      </c>
      <c r="F24" s="177">
        <v>1</v>
      </c>
      <c r="G24" s="166">
        <v>2</v>
      </c>
      <c r="H24" s="167">
        <v>2</v>
      </c>
      <c r="I24" s="210">
        <f t="shared" si="0"/>
        <v>0.18518518518518517</v>
      </c>
      <c r="J24" s="168">
        <v>19</v>
      </c>
      <c r="K24" s="213" t="s">
        <v>150</v>
      </c>
    </row>
    <row r="25" spans="1:11" s="6" customFormat="1" ht="23.25" customHeight="1" thickBot="1" x14ac:dyDescent="0.25">
      <c r="A25" s="45" t="s">
        <v>55</v>
      </c>
      <c r="B25" s="77">
        <f t="shared" ref="B25:H25" si="1">SUM(B7:B24)/19</f>
        <v>1.1052631578947369</v>
      </c>
      <c r="C25" s="78">
        <f t="shared" si="1"/>
        <v>0.89473684210526316</v>
      </c>
      <c r="D25" s="48">
        <f t="shared" si="1"/>
        <v>1.0526315789473684</v>
      </c>
      <c r="E25" s="77">
        <f t="shared" si="1"/>
        <v>1.736842105263158</v>
      </c>
      <c r="F25" s="78">
        <f t="shared" si="1"/>
        <v>1.5263157894736843</v>
      </c>
      <c r="G25" s="48">
        <f t="shared" si="1"/>
        <v>1.4736842105263157</v>
      </c>
      <c r="H25" s="51">
        <f t="shared" si="1"/>
        <v>1.5789473684210527</v>
      </c>
      <c r="I25" s="67">
        <f>C30</f>
        <v>0.22858796296296299</v>
      </c>
      <c r="J25" s="182"/>
      <c r="K25" s="216"/>
    </row>
    <row r="26" spans="1:11" s="8" customFormat="1" ht="14.25" customHeight="1" x14ac:dyDescent="0.2">
      <c r="A26" s="35" t="s">
        <v>60</v>
      </c>
      <c r="F26" s="24"/>
      <c r="G26" s="24"/>
      <c r="H26" s="25"/>
      <c r="I26" s="24"/>
      <c r="K26" s="217"/>
    </row>
    <row r="27" spans="1:11" s="8" customFormat="1" ht="14.25" customHeight="1" x14ac:dyDescent="0.2">
      <c r="A27" s="197" t="s">
        <v>151</v>
      </c>
      <c r="F27" s="24"/>
      <c r="G27" s="24"/>
      <c r="H27" s="25"/>
      <c r="I27" s="24"/>
      <c r="K27" s="217"/>
    </row>
    <row r="28" spans="1:11" s="8" customFormat="1" ht="35.25" customHeight="1" x14ac:dyDescent="0.2">
      <c r="A28" s="35"/>
      <c r="B28" s="7" t="s">
        <v>126</v>
      </c>
      <c r="C28" s="7"/>
      <c r="D28" s="7"/>
      <c r="E28" s="7"/>
      <c r="F28" s="7"/>
      <c r="G28" s="7"/>
      <c r="H28" s="16"/>
      <c r="I28" s="251"/>
      <c r="K28" s="217"/>
    </row>
    <row r="29" spans="1:11" s="10" customFormat="1" ht="17.100000000000001" customHeight="1" x14ac:dyDescent="0.25">
      <c r="A29" s="47">
        <f>SUM(B7:B24)</f>
        <v>21</v>
      </c>
      <c r="B29" s="22"/>
      <c r="C29" s="71" t="s">
        <v>56</v>
      </c>
      <c r="D29" s="72"/>
      <c r="E29" s="73"/>
      <c r="F29" s="42"/>
      <c r="G29" s="42"/>
      <c r="H29" s="42"/>
      <c r="I29" s="251"/>
      <c r="K29" s="218"/>
    </row>
    <row r="30" spans="1:11" s="11" customFormat="1" ht="17.100000000000001" customHeight="1" x14ac:dyDescent="0.2">
      <c r="A30" s="47">
        <f>SUM(C7:H24)</f>
        <v>157</v>
      </c>
      <c r="B30" s="22"/>
      <c r="C30" s="74">
        <f>SUM(D30*E30)</f>
        <v>0.22858796296296299</v>
      </c>
      <c r="D30" s="75">
        <f>SUM(B17:B24)/24</f>
        <v>0.41666666666666669</v>
      </c>
      <c r="E30" s="76">
        <f>SUM(C17:H24)/144</f>
        <v>0.54861111111111116</v>
      </c>
      <c r="G30" s="90"/>
      <c r="I30" s="12"/>
      <c r="K30" s="217"/>
    </row>
    <row r="31" spans="1:11" s="8" customFormat="1" ht="16.5" customHeight="1" x14ac:dyDescent="0.25">
      <c r="A31" s="47"/>
      <c r="B31" s="23"/>
      <c r="F31" s="44"/>
      <c r="G31" s="90"/>
      <c r="H31" s="44"/>
      <c r="I31" s="12"/>
      <c r="K31" s="217"/>
    </row>
    <row r="32" spans="1:11" s="11" customFormat="1" ht="47.25" customHeight="1" x14ac:dyDescent="0.2">
      <c r="A32" s="91">
        <f>SUM(C7:H24)</f>
        <v>157</v>
      </c>
      <c r="B32" s="249" t="s">
        <v>145</v>
      </c>
      <c r="C32" s="250"/>
      <c r="D32" s="250"/>
      <c r="E32" s="250"/>
      <c r="F32" s="250"/>
      <c r="G32" s="250"/>
      <c r="H32" s="250"/>
      <c r="I32" s="206"/>
      <c r="J32" s="183"/>
      <c r="K32" s="213"/>
    </row>
    <row r="33" spans="1:11" s="8" customFormat="1" ht="15" customHeight="1" x14ac:dyDescent="0.25">
      <c r="A33" s="47"/>
      <c r="B33" s="33"/>
      <c r="C33" s="34"/>
      <c r="D33" s="41"/>
      <c r="E33" s="41"/>
      <c r="F33" s="34"/>
      <c r="G33" s="34"/>
      <c r="I33" s="12"/>
      <c r="J33" s="137"/>
      <c r="K33" s="213"/>
    </row>
    <row r="34" spans="1:11" s="34" customFormat="1" ht="6.75" customHeight="1" x14ac:dyDescent="0.2">
      <c r="A34" s="27"/>
      <c r="B34" s="33"/>
      <c r="C34" s="16"/>
      <c r="D34" s="13"/>
      <c r="E34" s="13"/>
      <c r="I34" s="27"/>
      <c r="J34" s="138"/>
      <c r="K34" s="223"/>
    </row>
    <row r="35" spans="1:11" s="8" customFormat="1" ht="17.100000000000001" customHeight="1" x14ac:dyDescent="0.2">
      <c r="A35" s="12"/>
      <c r="B35" s="33"/>
      <c r="C35" s="16"/>
      <c r="D35" s="13"/>
      <c r="E35" s="13"/>
      <c r="I35" s="12"/>
      <c r="J35" s="137"/>
      <c r="K35" s="213"/>
    </row>
  </sheetData>
  <mergeCells count="2">
    <mergeCell ref="B32:H32"/>
    <mergeCell ref="I28:I29"/>
  </mergeCells>
  <phoneticPr fontId="0" type="noConversion"/>
  <dataValidations count="1">
    <dataValidation type="whole" showInputMessage="1" showErrorMessage="1" errorTitle="Out of Range" error="Value must be between 3 - 0_x000a_" sqref="B7:H24" xr:uid="{00000000-0002-0000-0200-000000000000}">
      <formula1>0</formula1>
      <formula2>3</formula2>
    </dataValidation>
  </dataValidations>
  <pageMargins left="0.66" right="0.25" top="0.25" bottom="0.25" header="0.5" footer="0.15"/>
  <pageSetup scale="72" orientation="landscape" r:id="rId1"/>
  <headerFooter alignWithMargins="0">
    <oddFooter xml:space="preserve">&amp;R&amp;"Arial,Italic"&amp;8&amp;A :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K23"/>
  <sheetViews>
    <sheetView view="pageBreakPreview" zoomScaleNormal="100" zoomScaleSheetLayoutView="100" workbookViewId="0">
      <selection activeCell="I12" sqref="I12"/>
    </sheetView>
  </sheetViews>
  <sheetFormatPr defaultColWidth="9.140625" defaultRowHeight="12.75" x14ac:dyDescent="0.2"/>
  <cols>
    <col min="1" max="1" width="34.140625" style="5" customWidth="1"/>
    <col min="2" max="2" width="12" style="5" bestFit="1" customWidth="1"/>
    <col min="3" max="3" width="11.140625" style="5" customWidth="1"/>
    <col min="4" max="4" width="11" style="5" customWidth="1"/>
    <col min="5" max="8" width="12.28515625" style="5" customWidth="1"/>
    <col min="9" max="9" width="15.85546875" style="5" customWidth="1"/>
    <col min="10" max="10" width="4.28515625" style="5" customWidth="1"/>
    <col min="11" max="11" width="17.28515625" style="213" customWidth="1"/>
    <col min="12" max="16384" width="9.140625" style="5"/>
  </cols>
  <sheetData>
    <row r="1" spans="1:11" ht="23.25" customHeight="1" x14ac:dyDescent="0.25">
      <c r="A1" s="36" t="s">
        <v>41</v>
      </c>
      <c r="B1" s="36"/>
      <c r="C1" s="36"/>
      <c r="D1" s="36"/>
      <c r="E1" s="36"/>
      <c r="F1" s="36"/>
      <c r="G1" s="36"/>
      <c r="H1" s="36"/>
      <c r="I1" s="36"/>
    </row>
    <row r="2" spans="1:11" ht="26.25" customHeight="1" thickBot="1" x14ac:dyDescent="0.25">
      <c r="A2" s="37" t="s">
        <v>42</v>
      </c>
      <c r="B2" s="1"/>
      <c r="C2" s="1"/>
      <c r="D2" s="1"/>
      <c r="E2" s="1"/>
      <c r="F2" s="1"/>
      <c r="G2" s="1"/>
      <c r="H2" s="1"/>
      <c r="I2" s="1"/>
    </row>
    <row r="3" spans="1:11" ht="17.25" customHeight="1" thickBot="1" x14ac:dyDescent="0.25">
      <c r="A3" s="148"/>
      <c r="B3" s="93"/>
      <c r="C3" s="94" t="s">
        <v>50</v>
      </c>
      <c r="D3" s="95"/>
      <c r="E3" s="96"/>
      <c r="F3" s="95"/>
      <c r="G3" s="95"/>
      <c r="H3" s="96"/>
      <c r="I3" s="149"/>
    </row>
    <row r="4" spans="1:11" s="15" customFormat="1" ht="31.5" customHeight="1" thickBot="1" x14ac:dyDescent="0.25">
      <c r="A4" s="21" t="s">
        <v>0</v>
      </c>
      <c r="B4" s="83" t="s">
        <v>1</v>
      </c>
      <c r="C4" s="86" t="s">
        <v>30</v>
      </c>
      <c r="D4" s="84" t="s">
        <v>29</v>
      </c>
      <c r="E4" s="79" t="s">
        <v>31</v>
      </c>
      <c r="F4" s="81" t="s">
        <v>32</v>
      </c>
      <c r="G4" s="62" t="s">
        <v>51</v>
      </c>
      <c r="H4" s="64" t="s">
        <v>52</v>
      </c>
      <c r="I4" s="30" t="s">
        <v>33</v>
      </c>
      <c r="K4" s="214"/>
    </row>
    <row r="5" spans="1:11" s="4" customFormat="1" ht="62.25" customHeight="1" thickBot="1" x14ac:dyDescent="0.25">
      <c r="A5" s="3"/>
      <c r="B5" s="29" t="s">
        <v>37</v>
      </c>
      <c r="C5" s="87" t="s">
        <v>35</v>
      </c>
      <c r="D5" s="60" t="s">
        <v>68</v>
      </c>
      <c r="E5" s="80" t="s">
        <v>63</v>
      </c>
      <c r="F5" s="82" t="s">
        <v>36</v>
      </c>
      <c r="G5" s="63" t="s">
        <v>53</v>
      </c>
      <c r="H5" s="65" t="s">
        <v>39</v>
      </c>
      <c r="I5" s="31" t="s">
        <v>40</v>
      </c>
      <c r="K5" s="215"/>
    </row>
    <row r="6" spans="1:11" s="17" customFormat="1" ht="39" customHeight="1" thickBot="1" x14ac:dyDescent="0.25">
      <c r="A6" s="14" t="s">
        <v>48</v>
      </c>
      <c r="B6" s="61" t="s">
        <v>47</v>
      </c>
      <c r="C6" s="88" t="s">
        <v>49</v>
      </c>
      <c r="D6" s="85" t="s">
        <v>45</v>
      </c>
      <c r="E6" s="49" t="s">
        <v>46</v>
      </c>
      <c r="F6" s="68" t="s">
        <v>57</v>
      </c>
      <c r="G6" s="69" t="s">
        <v>58</v>
      </c>
      <c r="H6" s="70" t="s">
        <v>59</v>
      </c>
      <c r="I6" s="66" t="s">
        <v>54</v>
      </c>
      <c r="K6" s="181"/>
    </row>
    <row r="7" spans="1:11" ht="56.25" x14ac:dyDescent="0.2">
      <c r="A7" s="127" t="s">
        <v>69</v>
      </c>
      <c r="B7" s="176">
        <v>1</v>
      </c>
      <c r="C7" s="177">
        <v>1</v>
      </c>
      <c r="D7" s="144">
        <v>1</v>
      </c>
      <c r="E7" s="176">
        <v>2</v>
      </c>
      <c r="F7" s="151">
        <v>2</v>
      </c>
      <c r="G7" s="166">
        <v>2</v>
      </c>
      <c r="H7" s="145">
        <v>1</v>
      </c>
      <c r="I7" s="178">
        <f>SUM((B7/3)*((C7+D7+E7+F7+G7+H7)/18))</f>
        <v>0.16666666666666666</v>
      </c>
      <c r="J7" s="169">
        <v>17</v>
      </c>
      <c r="K7" s="213" t="s">
        <v>136</v>
      </c>
    </row>
    <row r="8" spans="1:11" ht="24.95" customHeight="1" x14ac:dyDescent="0.2">
      <c r="A8" s="127" t="s">
        <v>21</v>
      </c>
      <c r="B8" s="150">
        <v>2</v>
      </c>
      <c r="C8" s="151">
        <v>1</v>
      </c>
      <c r="D8" s="144">
        <v>1</v>
      </c>
      <c r="E8" s="150">
        <v>1</v>
      </c>
      <c r="F8" s="151">
        <v>1</v>
      </c>
      <c r="G8" s="144">
        <v>1</v>
      </c>
      <c r="H8" s="145">
        <v>1</v>
      </c>
      <c r="I8" s="174">
        <f t="shared" ref="I8:I14" si="0">SUM((B8/3)*((C8+D8+E8+F8+G8+H8)/18))</f>
        <v>0.22222222222222221</v>
      </c>
      <c r="J8" s="5">
        <v>22</v>
      </c>
    </row>
    <row r="9" spans="1:11" ht="24.95" customHeight="1" x14ac:dyDescent="0.2">
      <c r="A9" s="127" t="s">
        <v>20</v>
      </c>
      <c r="B9" s="150">
        <v>1</v>
      </c>
      <c r="C9" s="151">
        <v>2</v>
      </c>
      <c r="D9" s="144">
        <v>1</v>
      </c>
      <c r="E9" s="150">
        <v>2</v>
      </c>
      <c r="F9" s="151">
        <v>2</v>
      </c>
      <c r="G9" s="144">
        <v>2</v>
      </c>
      <c r="H9" s="145">
        <v>1</v>
      </c>
      <c r="I9" s="174">
        <f t="shared" si="0"/>
        <v>0.18518518518518517</v>
      </c>
      <c r="J9" s="5">
        <v>19</v>
      </c>
    </row>
    <row r="10" spans="1:11" ht="24.95" customHeight="1" thickBot="1" x14ac:dyDescent="0.25">
      <c r="A10" s="127" t="s">
        <v>22</v>
      </c>
      <c r="B10" s="176">
        <v>3</v>
      </c>
      <c r="C10" s="151">
        <v>2</v>
      </c>
      <c r="D10" s="144">
        <v>1</v>
      </c>
      <c r="E10" s="150">
        <v>1</v>
      </c>
      <c r="F10" s="151">
        <v>2</v>
      </c>
      <c r="G10" s="144">
        <v>2</v>
      </c>
      <c r="H10" s="152">
        <v>2</v>
      </c>
      <c r="I10" s="178">
        <f t="shared" si="0"/>
        <v>0.55555555555555558</v>
      </c>
      <c r="J10" s="169">
        <v>15</v>
      </c>
      <c r="K10" s="213" t="s">
        <v>137</v>
      </c>
    </row>
    <row r="11" spans="1:11" ht="36" customHeight="1" x14ac:dyDescent="0.2">
      <c r="A11" s="128" t="s">
        <v>18</v>
      </c>
      <c r="B11" s="153">
        <v>1</v>
      </c>
      <c r="C11" s="154">
        <v>3</v>
      </c>
      <c r="D11" s="155">
        <v>1</v>
      </c>
      <c r="E11" s="153">
        <v>1</v>
      </c>
      <c r="F11" s="154">
        <v>2</v>
      </c>
      <c r="G11" s="155">
        <v>2</v>
      </c>
      <c r="H11" s="156">
        <v>2</v>
      </c>
      <c r="I11" s="175">
        <f>SUM((B11/3)*((C11+D11+E11+F11+G11+H11)/18))</f>
        <v>0.20370370370370372</v>
      </c>
      <c r="J11" s="5">
        <v>20</v>
      </c>
    </row>
    <row r="12" spans="1:11" ht="24.95" customHeight="1" x14ac:dyDescent="0.2">
      <c r="A12" s="127" t="s">
        <v>19</v>
      </c>
      <c r="B12" s="150">
        <v>1</v>
      </c>
      <c r="C12" s="151">
        <v>3</v>
      </c>
      <c r="D12" s="144">
        <v>1</v>
      </c>
      <c r="E12" s="150">
        <v>3</v>
      </c>
      <c r="F12" s="151">
        <v>3</v>
      </c>
      <c r="G12" s="144">
        <v>2</v>
      </c>
      <c r="H12" s="157">
        <v>2</v>
      </c>
      <c r="I12" s="174">
        <f t="shared" si="0"/>
        <v>0.25925925925925924</v>
      </c>
      <c r="J12" s="5">
        <v>26</v>
      </c>
    </row>
    <row r="13" spans="1:11" ht="24.95" customHeight="1" x14ac:dyDescent="0.2">
      <c r="A13" s="127" t="s">
        <v>138</v>
      </c>
      <c r="B13" s="176">
        <v>2</v>
      </c>
      <c r="C13" s="151">
        <v>1</v>
      </c>
      <c r="D13" s="144">
        <v>1</v>
      </c>
      <c r="E13" s="176">
        <v>3</v>
      </c>
      <c r="F13" s="151">
        <v>2</v>
      </c>
      <c r="G13" s="144">
        <v>2</v>
      </c>
      <c r="H13" s="158">
        <v>2</v>
      </c>
      <c r="I13" s="211">
        <f t="shared" si="0"/>
        <v>0.40740740740740744</v>
      </c>
      <c r="J13" s="169">
        <v>41</v>
      </c>
    </row>
    <row r="14" spans="1:11" ht="24.95" customHeight="1" thickBot="1" x14ac:dyDescent="0.25">
      <c r="A14" s="127" t="s">
        <v>163</v>
      </c>
      <c r="B14" s="150">
        <v>2</v>
      </c>
      <c r="C14" s="151">
        <v>3</v>
      </c>
      <c r="D14" s="144">
        <v>1</v>
      </c>
      <c r="E14" s="150">
        <v>2</v>
      </c>
      <c r="F14" s="151">
        <v>3</v>
      </c>
      <c r="G14" s="144">
        <v>2</v>
      </c>
      <c r="H14" s="152">
        <v>3</v>
      </c>
      <c r="I14" s="212">
        <f t="shared" si="0"/>
        <v>0.51851851851851849</v>
      </c>
      <c r="J14" s="5">
        <v>52</v>
      </c>
    </row>
    <row r="15" spans="1:11" s="6" customFormat="1" ht="30.75" customHeight="1" thickBot="1" x14ac:dyDescent="0.25">
      <c r="A15" s="45" t="s">
        <v>34</v>
      </c>
      <c r="B15" s="77">
        <f>SUM(B7:B14)/8</f>
        <v>1.625</v>
      </c>
      <c r="C15" s="77">
        <f t="shared" ref="C15:H15" si="1">SUM(C7:C14)/8</f>
        <v>2</v>
      </c>
      <c r="D15" s="77">
        <f t="shared" si="1"/>
        <v>1</v>
      </c>
      <c r="E15" s="77">
        <f t="shared" si="1"/>
        <v>1.875</v>
      </c>
      <c r="F15" s="77">
        <f t="shared" si="1"/>
        <v>2.125</v>
      </c>
      <c r="G15" s="77">
        <f t="shared" si="1"/>
        <v>1.875</v>
      </c>
      <c r="H15" s="77">
        <f t="shared" si="1"/>
        <v>1.75</v>
      </c>
      <c r="I15" s="67">
        <f>SUM(C20)</f>
        <v>0.31973379629629628</v>
      </c>
      <c r="K15" s="216"/>
    </row>
    <row r="16" spans="1:11" s="8" customFormat="1" ht="14.25" customHeight="1" x14ac:dyDescent="0.2">
      <c r="A16" s="35" t="s">
        <v>60</v>
      </c>
      <c r="F16" s="24"/>
      <c r="G16" s="24"/>
      <c r="H16" s="25"/>
      <c r="I16" s="24"/>
      <c r="K16" s="217"/>
    </row>
    <row r="17" spans="1:11" s="8" customFormat="1" ht="14.25" customHeight="1" x14ac:dyDescent="0.2">
      <c r="A17" s="197" t="s">
        <v>151</v>
      </c>
      <c r="F17" s="24"/>
      <c r="G17" s="24"/>
      <c r="H17" s="25"/>
      <c r="I17" s="24"/>
      <c r="K17" s="217"/>
    </row>
    <row r="18" spans="1:11" s="8" customFormat="1" ht="35.25" customHeight="1" x14ac:dyDescent="0.2">
      <c r="A18" s="35"/>
      <c r="B18" s="7" t="s">
        <v>126</v>
      </c>
      <c r="C18" s="7"/>
      <c r="D18" s="7"/>
      <c r="E18" s="7"/>
      <c r="F18" s="7"/>
      <c r="G18" s="7"/>
      <c r="H18" s="16"/>
      <c r="I18" s="251"/>
      <c r="K18" s="217"/>
    </row>
    <row r="19" spans="1:11" s="10" customFormat="1" ht="17.100000000000001" customHeight="1" x14ac:dyDescent="0.25">
      <c r="A19" s="47">
        <f>SUM(B7:B14)</f>
        <v>13</v>
      </c>
      <c r="B19" s="22"/>
      <c r="C19" s="71" t="s">
        <v>56</v>
      </c>
      <c r="D19" s="72"/>
      <c r="E19" s="73"/>
      <c r="F19" s="42"/>
      <c r="G19" s="42"/>
      <c r="H19" s="42"/>
      <c r="I19" s="251"/>
      <c r="K19" s="218"/>
    </row>
    <row r="20" spans="1:11" s="11" customFormat="1" ht="17.100000000000001" customHeight="1" x14ac:dyDescent="0.2">
      <c r="A20" s="47">
        <f>SUM(C7:H14)</f>
        <v>85</v>
      </c>
      <c r="B20" s="22"/>
      <c r="C20" s="74">
        <f>SUM(D20*E20)</f>
        <v>0.31973379629629628</v>
      </c>
      <c r="D20" s="75">
        <f>SUM(B7:B14)/24</f>
        <v>0.54166666666666663</v>
      </c>
      <c r="E20" s="76">
        <f>SUM(C7:H14)/144</f>
        <v>0.59027777777777779</v>
      </c>
      <c r="G20" s="90"/>
      <c r="I20" s="12"/>
      <c r="K20" s="217"/>
    </row>
    <row r="21" spans="1:11" s="8" customFormat="1" ht="16.5" customHeight="1" x14ac:dyDescent="0.25">
      <c r="A21" s="47"/>
      <c r="B21" s="23"/>
      <c r="F21" s="44"/>
      <c r="G21" s="90"/>
      <c r="H21" s="44"/>
      <c r="I21" s="12"/>
      <c r="K21" s="217"/>
    </row>
    <row r="22" spans="1:11" s="34" customFormat="1" ht="6.75" customHeight="1" x14ac:dyDescent="0.2">
      <c r="A22" s="27"/>
      <c r="B22" s="33"/>
      <c r="C22" s="16"/>
      <c r="D22" s="13"/>
      <c r="E22" s="13"/>
      <c r="I22" s="27"/>
      <c r="K22" s="219"/>
    </row>
    <row r="23" spans="1:11" s="8" customFormat="1" ht="17.100000000000001" customHeight="1" x14ac:dyDescent="0.2">
      <c r="A23" s="12"/>
      <c r="B23" s="33"/>
      <c r="C23" s="16"/>
      <c r="D23" s="13"/>
      <c r="E23" s="13"/>
      <c r="I23" s="12"/>
      <c r="K23" s="217"/>
    </row>
  </sheetData>
  <mergeCells count="1">
    <mergeCell ref="I18:I19"/>
  </mergeCells>
  <phoneticPr fontId="0" type="noConversion"/>
  <dataValidations count="1">
    <dataValidation type="whole" showInputMessage="1" showErrorMessage="1" errorTitle="Out of Range" error="Value must be between 3 - 0_x000a_" sqref="B7:H14" xr:uid="{00000000-0002-0000-0300-000000000000}">
      <formula1>0</formula1>
      <formula2>3</formula2>
    </dataValidation>
  </dataValidations>
  <pageMargins left="0.66" right="0.5" top="0.48" bottom="0.25" header="0.67" footer="0.25"/>
  <pageSetup scale="83" orientation="landscape" r:id="rId1"/>
  <headerFooter alignWithMargins="0">
    <oddFooter xml:space="preserve">&amp;R&amp;"Arial,Italic"&amp;8&amp;A :  &amp;F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K27"/>
  <sheetViews>
    <sheetView view="pageBreakPreview" zoomScale="110" zoomScaleNormal="100" zoomScaleSheetLayoutView="110" workbookViewId="0">
      <selection activeCell="I10" sqref="I10"/>
    </sheetView>
  </sheetViews>
  <sheetFormatPr defaultColWidth="9.140625" defaultRowHeight="12.75" x14ac:dyDescent="0.2"/>
  <cols>
    <col min="1" max="1" width="21.28515625" style="5" customWidth="1"/>
    <col min="2" max="2" width="12" style="5" bestFit="1" customWidth="1"/>
    <col min="3" max="3" width="11.140625" style="5" customWidth="1"/>
    <col min="4" max="4" width="12.7109375" style="5" customWidth="1"/>
    <col min="5" max="7" width="12.28515625" style="5" customWidth="1"/>
    <col min="8" max="8" width="13.5703125" style="5" customWidth="1"/>
    <col min="9" max="9" width="17.140625" style="5" customWidth="1"/>
    <col min="10" max="10" width="6.28515625" style="5" customWidth="1"/>
    <col min="11" max="11" width="15.85546875" style="213" customWidth="1"/>
    <col min="12" max="16384" width="9.140625" style="5"/>
  </cols>
  <sheetData>
    <row r="1" spans="1:11" ht="18" customHeight="1" x14ac:dyDescent="0.25">
      <c r="A1" s="36" t="s">
        <v>41</v>
      </c>
      <c r="B1" s="36"/>
      <c r="C1" s="36"/>
      <c r="D1" s="36"/>
      <c r="E1" s="36"/>
      <c r="F1" s="36"/>
      <c r="G1" s="36"/>
      <c r="H1" s="36"/>
      <c r="I1" s="36"/>
    </row>
    <row r="2" spans="1:11" ht="16.5" customHeight="1" thickBot="1" x14ac:dyDescent="0.25">
      <c r="A2" s="37" t="s">
        <v>44</v>
      </c>
      <c r="B2" s="1"/>
      <c r="C2" s="1"/>
      <c r="D2" s="1"/>
      <c r="E2" s="1"/>
      <c r="F2" s="1"/>
      <c r="G2" s="1"/>
      <c r="H2" s="1"/>
      <c r="I2" s="1"/>
    </row>
    <row r="3" spans="1:11" ht="17.25" customHeight="1" thickBot="1" x14ac:dyDescent="0.25">
      <c r="A3" s="148"/>
      <c r="B3" s="93"/>
      <c r="C3" s="94" t="s">
        <v>50</v>
      </c>
      <c r="D3" s="95"/>
      <c r="E3" s="96"/>
      <c r="F3" s="95"/>
      <c r="G3" s="95"/>
      <c r="H3" s="96"/>
      <c r="I3" s="149"/>
    </row>
    <row r="4" spans="1:11" s="15" customFormat="1" ht="24" customHeight="1" thickBot="1" x14ac:dyDescent="0.25">
      <c r="A4" s="21" t="s">
        <v>0</v>
      </c>
      <c r="B4" s="53" t="s">
        <v>1</v>
      </c>
      <c r="C4" s="56" t="s">
        <v>30</v>
      </c>
      <c r="D4" s="57" t="s">
        <v>29</v>
      </c>
      <c r="E4" s="79" t="s">
        <v>31</v>
      </c>
      <c r="F4" s="81" t="s">
        <v>32</v>
      </c>
      <c r="G4" s="62" t="s">
        <v>51</v>
      </c>
      <c r="H4" s="64" t="s">
        <v>52</v>
      </c>
      <c r="I4" s="30" t="s">
        <v>33</v>
      </c>
      <c r="K4" s="214"/>
    </row>
    <row r="5" spans="1:11" s="4" customFormat="1" ht="36.75" customHeight="1" thickBot="1" x14ac:dyDescent="0.25">
      <c r="A5" s="3"/>
      <c r="B5" s="29" t="s">
        <v>37</v>
      </c>
      <c r="C5" s="59" t="s">
        <v>35</v>
      </c>
      <c r="D5" s="60" t="s">
        <v>68</v>
      </c>
      <c r="E5" s="80" t="s">
        <v>63</v>
      </c>
      <c r="F5" s="82" t="s">
        <v>36</v>
      </c>
      <c r="G5" s="63" t="s">
        <v>53</v>
      </c>
      <c r="H5" s="65" t="s">
        <v>39</v>
      </c>
      <c r="I5" s="31" t="s">
        <v>40</v>
      </c>
      <c r="K5" s="215"/>
    </row>
    <row r="6" spans="1:11" s="17" customFormat="1" ht="40.5" customHeight="1" thickBot="1" x14ac:dyDescent="0.25">
      <c r="A6" s="14" t="s">
        <v>48</v>
      </c>
      <c r="B6" s="61" t="s">
        <v>47</v>
      </c>
      <c r="C6" s="38" t="s">
        <v>49</v>
      </c>
      <c r="D6" s="50" t="s">
        <v>45</v>
      </c>
      <c r="E6" s="49" t="s">
        <v>46</v>
      </c>
      <c r="F6" s="68" t="s">
        <v>57</v>
      </c>
      <c r="G6" s="69" t="s">
        <v>58</v>
      </c>
      <c r="H6" s="70" t="s">
        <v>62</v>
      </c>
      <c r="I6" s="66" t="s">
        <v>54</v>
      </c>
      <c r="K6" s="181"/>
    </row>
    <row r="7" spans="1:11" ht="30.75" customHeight="1" thickBot="1" x14ac:dyDescent="0.25">
      <c r="A7" s="172" t="s">
        <v>71</v>
      </c>
      <c r="B7" s="159">
        <v>1</v>
      </c>
      <c r="C7" s="160">
        <v>2</v>
      </c>
      <c r="D7" s="161">
        <v>3</v>
      </c>
      <c r="E7" s="159">
        <v>3</v>
      </c>
      <c r="F7" s="160">
        <v>3</v>
      </c>
      <c r="G7" s="161">
        <v>2</v>
      </c>
      <c r="H7" s="157">
        <v>2</v>
      </c>
      <c r="I7" s="100">
        <f>SUM((B7/3)*((C7+D7+E7+F7+G7+H7)/18))</f>
        <v>0.27777777777777779</v>
      </c>
      <c r="J7" s="5">
        <v>28</v>
      </c>
    </row>
    <row r="8" spans="1:11" ht="45" x14ac:dyDescent="0.2">
      <c r="A8" s="184" t="s">
        <v>70</v>
      </c>
      <c r="B8" s="153">
        <v>1</v>
      </c>
      <c r="C8" s="154">
        <v>2</v>
      </c>
      <c r="D8" s="155">
        <v>2</v>
      </c>
      <c r="E8" s="153">
        <v>2</v>
      </c>
      <c r="F8" s="154">
        <v>2</v>
      </c>
      <c r="G8" s="155">
        <v>2</v>
      </c>
      <c r="H8" s="162">
        <v>2</v>
      </c>
      <c r="I8" s="98">
        <f>SUM((B8/3)*((C8+D8+E8+F8+G8+H8)/18))</f>
        <v>0.22222222222222221</v>
      </c>
      <c r="J8" s="5">
        <v>22</v>
      </c>
      <c r="K8" s="213" t="s">
        <v>139</v>
      </c>
    </row>
    <row r="9" spans="1:11" ht="26.25" customHeight="1" x14ac:dyDescent="0.2">
      <c r="A9" s="172" t="s">
        <v>72</v>
      </c>
      <c r="B9" s="150">
        <v>1</v>
      </c>
      <c r="C9" s="151">
        <v>2</v>
      </c>
      <c r="D9" s="144">
        <v>1</v>
      </c>
      <c r="E9" s="150">
        <v>1</v>
      </c>
      <c r="F9" s="177">
        <v>2</v>
      </c>
      <c r="G9" s="144">
        <v>2</v>
      </c>
      <c r="H9" s="145">
        <v>2</v>
      </c>
      <c r="I9" s="178">
        <f>SUM((B9/3)*((C9+D9+E9+F9+G9+H9)/18))</f>
        <v>0.18518518518518517</v>
      </c>
      <c r="J9" s="169">
        <v>19</v>
      </c>
      <c r="K9" s="213" t="s">
        <v>140</v>
      </c>
    </row>
    <row r="10" spans="1:11" ht="24.75" customHeight="1" thickBot="1" x14ac:dyDescent="0.25">
      <c r="A10" s="172" t="s">
        <v>23</v>
      </c>
      <c r="B10" s="150">
        <v>1</v>
      </c>
      <c r="C10" s="163">
        <v>3</v>
      </c>
      <c r="D10" s="144">
        <v>2</v>
      </c>
      <c r="E10" s="150">
        <v>2</v>
      </c>
      <c r="F10" s="151">
        <v>2</v>
      </c>
      <c r="G10" s="144">
        <v>3</v>
      </c>
      <c r="H10" s="145">
        <v>2</v>
      </c>
      <c r="I10" s="99">
        <f>SUM((B10/3)*((C10+D10+E10+F10+G10+H10)/18))</f>
        <v>0.25925925925925924</v>
      </c>
      <c r="J10" s="5">
        <v>26</v>
      </c>
    </row>
    <row r="11" spans="1:11" s="6" customFormat="1" ht="21" customHeight="1" thickBot="1" x14ac:dyDescent="0.25">
      <c r="A11" s="45" t="s">
        <v>34</v>
      </c>
      <c r="B11" s="89">
        <f>SUM(B7:B10)/4</f>
        <v>1</v>
      </c>
      <c r="C11" s="89">
        <f t="shared" ref="C11:H11" si="0">SUM(C7:C10)/4</f>
        <v>2.25</v>
      </c>
      <c r="D11" s="89">
        <f t="shared" si="0"/>
        <v>2</v>
      </c>
      <c r="E11" s="89">
        <f t="shared" si="0"/>
        <v>2</v>
      </c>
      <c r="F11" s="89">
        <f t="shared" si="0"/>
        <v>2.25</v>
      </c>
      <c r="G11" s="89">
        <f t="shared" si="0"/>
        <v>2.25</v>
      </c>
      <c r="H11" s="89">
        <f t="shared" si="0"/>
        <v>2</v>
      </c>
      <c r="I11" s="67">
        <f>SUM(C17)</f>
        <v>0.2361111111111111</v>
      </c>
      <c r="K11" s="216"/>
    </row>
    <row r="12" spans="1:11" s="10" customFormat="1" ht="6.75" customHeight="1" x14ac:dyDescent="0.2">
      <c r="A12" s="12"/>
      <c r="B12" s="22"/>
      <c r="C12" s="9"/>
      <c r="D12" s="26"/>
      <c r="E12" s="26"/>
      <c r="I12" s="12"/>
      <c r="K12" s="218"/>
    </row>
    <row r="13" spans="1:11" s="8" customFormat="1" ht="14.25" customHeight="1" x14ac:dyDescent="0.2">
      <c r="A13" s="35" t="s">
        <v>60</v>
      </c>
      <c r="F13" s="24"/>
      <c r="G13" s="24"/>
      <c r="H13" s="25"/>
      <c r="I13" s="24"/>
      <c r="J13" s="5"/>
      <c r="K13" s="217"/>
    </row>
    <row r="14" spans="1:11" s="8" customFormat="1" ht="14.25" customHeight="1" x14ac:dyDescent="0.2">
      <c r="A14" s="197" t="s">
        <v>151</v>
      </c>
      <c r="F14" s="24"/>
      <c r="G14" s="24"/>
      <c r="H14" s="25"/>
      <c r="I14" s="24"/>
      <c r="J14" s="5"/>
      <c r="K14" s="217"/>
    </row>
    <row r="15" spans="1:11" s="8" customFormat="1" x14ac:dyDescent="0.2">
      <c r="A15" s="35"/>
      <c r="B15" s="7" t="s">
        <v>126</v>
      </c>
      <c r="C15" s="7"/>
      <c r="D15" s="7"/>
      <c r="E15" s="7"/>
      <c r="F15" s="7"/>
      <c r="G15" s="7"/>
      <c r="H15" s="16"/>
      <c r="I15" s="24"/>
      <c r="K15" s="217"/>
    </row>
    <row r="16" spans="1:11" s="34" customFormat="1" ht="24" customHeight="1" x14ac:dyDescent="0.2">
      <c r="A16" s="47">
        <f>SUM(B7:B10)</f>
        <v>4</v>
      </c>
      <c r="B16" s="22"/>
      <c r="C16" s="71" t="s">
        <v>56</v>
      </c>
      <c r="D16" s="72"/>
      <c r="E16" s="73"/>
      <c r="F16" s="5"/>
      <c r="G16" s="5"/>
      <c r="H16" s="5"/>
      <c r="I16" s="251"/>
      <c r="J16" s="5"/>
      <c r="K16" s="219"/>
    </row>
    <row r="17" spans="1:11" s="8" customFormat="1" x14ac:dyDescent="0.2">
      <c r="A17" s="47">
        <f>SUM(C7:H10)</f>
        <v>51</v>
      </c>
      <c r="B17" s="22"/>
      <c r="C17" s="74">
        <f>SUM(D17*E17)</f>
        <v>0.2361111111111111</v>
      </c>
      <c r="D17" s="75">
        <f>SUM(B7:B10)/12</f>
        <v>0.33333333333333331</v>
      </c>
      <c r="E17" s="76">
        <f>SUM(C7:H10)/72</f>
        <v>0.70833333333333337</v>
      </c>
      <c r="F17" s="5"/>
      <c r="G17" s="164"/>
      <c r="H17" s="5"/>
      <c r="I17" s="251"/>
      <c r="J17" s="5"/>
      <c r="K17" s="217"/>
    </row>
    <row r="18" spans="1:11" ht="40.5" customHeight="1" x14ac:dyDescent="0.25">
      <c r="A18" s="47"/>
      <c r="B18" s="23"/>
      <c r="C18" s="8"/>
      <c r="D18" s="41"/>
      <c r="E18" s="41"/>
    </row>
    <row r="19" spans="1:11" ht="24" customHeight="1" x14ac:dyDescent="0.2"/>
    <row r="23" spans="1:11" ht="18.75" customHeight="1" x14ac:dyDescent="0.2"/>
    <row r="24" spans="1:11" ht="15.75" customHeight="1" x14ac:dyDescent="0.2"/>
    <row r="25" spans="1:11" ht="15" customHeight="1" x14ac:dyDescent="0.2"/>
    <row r="26" spans="1:11" ht="15" customHeight="1" x14ac:dyDescent="0.2"/>
    <row r="27" spans="1:11" ht="15" customHeight="1" x14ac:dyDescent="0.2"/>
  </sheetData>
  <mergeCells count="1">
    <mergeCell ref="I16:I17"/>
  </mergeCells>
  <phoneticPr fontId="0" type="noConversion"/>
  <dataValidations count="1">
    <dataValidation type="whole" showInputMessage="1" showErrorMessage="1" errorTitle="Out of Range" error="Value must be between 0 - 3_x000a_" sqref="B7:H10" xr:uid="{00000000-0002-0000-0400-000000000000}">
      <formula1>0</formula1>
      <formula2>3</formula2>
    </dataValidation>
  </dataValidations>
  <pageMargins left="0.66" right="0.5" top="0.25" bottom="0.25" header="0.5" footer="0.25"/>
  <pageSetup scale="85" orientation="landscape" horizontalDpi="200" verticalDpi="200" r:id="rId1"/>
  <headerFooter alignWithMargins="0">
    <oddFooter xml:space="preserve">&amp;R&amp;"Arial,Italic"&amp;8&amp;A :  &amp;F&amp;"Arial,Regular"&amp;10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O66"/>
  <sheetViews>
    <sheetView view="pageBreakPreview" zoomScale="65" zoomScaleNormal="100" zoomScaleSheetLayoutView="130" workbookViewId="0">
      <selection activeCell="F6" sqref="F6"/>
    </sheetView>
  </sheetViews>
  <sheetFormatPr defaultColWidth="9.140625" defaultRowHeight="12.75" x14ac:dyDescent="0.2"/>
  <cols>
    <col min="1" max="1" width="36" style="102" customWidth="1"/>
    <col min="2" max="5" width="10.7109375" style="102" customWidth="1"/>
    <col min="6" max="6" width="12.28515625" style="102" customWidth="1"/>
    <col min="7" max="16384" width="9.140625" style="102"/>
  </cols>
  <sheetData>
    <row r="1" spans="1:15" ht="18.75" customHeight="1" x14ac:dyDescent="0.2">
      <c r="A1" s="101" t="s">
        <v>123</v>
      </c>
      <c r="B1" s="101"/>
      <c r="C1" s="101"/>
      <c r="D1" s="101"/>
      <c r="E1" s="101"/>
      <c r="F1" s="101"/>
      <c r="G1" s="101"/>
    </row>
    <row r="2" spans="1:15" s="108" customFormat="1" ht="107.25" customHeight="1" x14ac:dyDescent="0.2">
      <c r="A2" s="103"/>
      <c r="B2" s="104" t="s">
        <v>24</v>
      </c>
      <c r="C2" s="133" t="s">
        <v>25</v>
      </c>
      <c r="D2" s="104" t="s">
        <v>26</v>
      </c>
      <c r="E2" s="104" t="s">
        <v>27</v>
      </c>
      <c r="F2" s="105" t="s">
        <v>122</v>
      </c>
      <c r="G2" s="106"/>
      <c r="H2" s="107"/>
    </row>
    <row r="3" spans="1:15" ht="57" customHeight="1" x14ac:dyDescent="0.2">
      <c r="A3" s="7" t="s">
        <v>125</v>
      </c>
      <c r="B3" s="109">
        <f>'Natural Hazards'!D23</f>
        <v>0.81481481481481477</v>
      </c>
      <c r="C3" s="134">
        <f>'Technological Hazards'!D30</f>
        <v>0.41666666666666669</v>
      </c>
      <c r="D3" s="109">
        <f>'Human Hazards'!D20</f>
        <v>0.54166666666666663</v>
      </c>
      <c r="E3" s="110">
        <f>'Hazardous Materials'!D17</f>
        <v>0.33333333333333331</v>
      </c>
      <c r="F3" s="111">
        <f>('Natural Hazards'!A22+'Technological Hazards'!A29+'Human Hazards'!A19+'Hazardous Materials'!A16)/162</f>
        <v>0.37037037037037035</v>
      </c>
      <c r="G3" s="112"/>
      <c r="H3" s="252" t="s">
        <v>128</v>
      </c>
      <c r="I3" s="252"/>
      <c r="J3" s="252"/>
      <c r="K3" s="252"/>
      <c r="L3" s="252"/>
      <c r="M3" s="252"/>
      <c r="N3" s="252"/>
      <c r="O3" s="252"/>
    </row>
    <row r="4" spans="1:15" ht="49.5" customHeight="1" x14ac:dyDescent="0.2">
      <c r="A4" s="7" t="s">
        <v>124</v>
      </c>
      <c r="B4" s="109">
        <f>'Natural Hazards'!E23</f>
        <v>0.64197530864197527</v>
      </c>
      <c r="C4" s="134">
        <f>'Technological Hazards'!E30</f>
        <v>0.54861111111111116</v>
      </c>
      <c r="D4" s="109">
        <f>'Human Hazards'!E20</f>
        <v>0.59027777777777779</v>
      </c>
      <c r="E4" s="110">
        <f>'Hazardous Materials'!E17</f>
        <v>0.70833333333333337</v>
      </c>
      <c r="F4" s="111">
        <f>('Natural Hazards'!A23+'Technological Hazards'!A30+'Human Hazards'!A20+'Hazardous Materials'!A17)/972</f>
        <v>0.40843621399176955</v>
      </c>
      <c r="H4" s="252" t="s">
        <v>127</v>
      </c>
      <c r="I4" s="252"/>
      <c r="J4" s="252"/>
      <c r="K4" s="252"/>
      <c r="L4" s="252"/>
      <c r="M4" s="252"/>
      <c r="N4" s="252"/>
      <c r="O4" s="252"/>
    </row>
    <row r="5" spans="1:15" ht="6" customHeight="1" x14ac:dyDescent="0.2">
      <c r="A5" s="7"/>
      <c r="B5" s="110"/>
      <c r="C5" s="110"/>
      <c r="D5" s="110"/>
      <c r="E5" s="110"/>
      <c r="F5" s="111"/>
    </row>
    <row r="6" spans="1:15" ht="24" customHeight="1" x14ac:dyDescent="0.2">
      <c r="A6" s="113" t="s">
        <v>61</v>
      </c>
      <c r="B6" s="114">
        <f>'Natural Hazards'!C23</f>
        <v>0.52309099222679467</v>
      </c>
      <c r="C6" s="114">
        <f>'Technological Hazards'!C30</f>
        <v>0.22858796296296299</v>
      </c>
      <c r="D6" s="114">
        <f>'Human Hazards'!C20</f>
        <v>0.31973379629629628</v>
      </c>
      <c r="E6" s="114">
        <f>'Hazardous Materials'!C17</f>
        <v>0.2361111111111111</v>
      </c>
      <c r="F6" s="115">
        <f>SUM(F3*F4)</f>
        <v>0.15127267184880352</v>
      </c>
      <c r="G6" s="112"/>
    </row>
    <row r="7" spans="1:15" x14ac:dyDescent="0.2">
      <c r="A7" s="116"/>
    </row>
    <row r="15" spans="1:15" x14ac:dyDescent="0.2">
      <c r="H15" s="102" t="s">
        <v>156</v>
      </c>
    </row>
    <row r="49" spans="1:10" x14ac:dyDescent="0.2">
      <c r="A49" s="117"/>
      <c r="B49" s="117"/>
      <c r="C49" s="117"/>
      <c r="D49" s="117"/>
      <c r="E49" s="117"/>
      <c r="F49" s="117"/>
      <c r="G49" s="117"/>
      <c r="H49" s="117"/>
      <c r="I49" s="117"/>
      <c r="J49" s="117"/>
    </row>
    <row r="50" spans="1:10" x14ac:dyDescent="0.2">
      <c r="A50" s="117"/>
      <c r="B50" s="117"/>
      <c r="C50" s="117"/>
      <c r="D50" s="117"/>
      <c r="E50" s="117"/>
      <c r="F50" s="117"/>
      <c r="G50" s="117"/>
      <c r="H50" s="117"/>
      <c r="I50" s="117"/>
      <c r="J50" s="117"/>
    </row>
    <row r="51" spans="1:10" x14ac:dyDescent="0.2">
      <c r="A51" s="117"/>
      <c r="B51" s="117"/>
      <c r="C51" s="117"/>
      <c r="D51" s="117"/>
      <c r="E51" s="117"/>
      <c r="F51" s="117"/>
      <c r="G51" s="117"/>
      <c r="H51" s="117"/>
      <c r="I51" s="117"/>
      <c r="J51" s="117"/>
    </row>
    <row r="52" spans="1:10" x14ac:dyDescent="0.2">
      <c r="A52" s="117"/>
      <c r="B52" s="117"/>
      <c r="C52" s="117"/>
      <c r="D52" s="117"/>
      <c r="E52" s="117"/>
      <c r="F52" s="117"/>
      <c r="G52" s="117"/>
      <c r="H52" s="117"/>
      <c r="I52" s="117"/>
      <c r="J52" s="117"/>
    </row>
    <row r="53" spans="1:10" x14ac:dyDescent="0.2">
      <c r="A53" s="118"/>
      <c r="B53" s="118"/>
      <c r="C53" s="118"/>
      <c r="D53" s="118"/>
      <c r="E53" s="118"/>
      <c r="F53" s="118"/>
      <c r="G53" s="118"/>
      <c r="H53" s="118"/>
      <c r="I53" s="118"/>
      <c r="J53" s="118"/>
    </row>
    <row r="54" spans="1:10" x14ac:dyDescent="0.2">
      <c r="A54" s="118"/>
      <c r="B54" s="118"/>
      <c r="C54" s="118"/>
      <c r="D54" s="118"/>
      <c r="E54" s="118"/>
      <c r="F54" s="118"/>
      <c r="G54" s="118"/>
      <c r="H54" s="118"/>
      <c r="I54" s="118"/>
      <c r="J54" s="118"/>
    </row>
    <row r="55" spans="1:10" s="5" customFormat="1" ht="22.5" customHeight="1" x14ac:dyDescent="0.2">
      <c r="A55" s="119"/>
      <c r="B55" s="120"/>
      <c r="C55" s="120"/>
      <c r="D55" s="120"/>
      <c r="E55" s="120"/>
      <c r="F55" s="120"/>
      <c r="G55" s="120"/>
      <c r="H55" s="120"/>
      <c r="I55" s="121"/>
      <c r="J55" s="122"/>
    </row>
    <row r="56" spans="1:10" s="5" customFormat="1" ht="18" customHeight="1" x14ac:dyDescent="0.2">
      <c r="A56" s="123"/>
      <c r="B56" s="120"/>
      <c r="C56" s="120"/>
      <c r="D56" s="120"/>
      <c r="E56" s="120"/>
      <c r="F56" s="120"/>
      <c r="G56" s="120"/>
      <c r="H56" s="120"/>
      <c r="I56" s="124"/>
      <c r="J56" s="122"/>
    </row>
    <row r="57" spans="1:10" s="5" customFormat="1" ht="23.25" customHeight="1" x14ac:dyDescent="0.2">
      <c r="A57" s="119"/>
      <c r="B57" s="120"/>
      <c r="C57" s="120"/>
      <c r="D57" s="120"/>
      <c r="E57" s="120"/>
      <c r="F57" s="120"/>
      <c r="G57" s="120"/>
      <c r="H57" s="120"/>
      <c r="I57" s="121"/>
      <c r="J57" s="122"/>
    </row>
    <row r="58" spans="1:10" s="5" customFormat="1" ht="24" customHeight="1" x14ac:dyDescent="0.2">
      <c r="A58" s="119"/>
      <c r="B58" s="120"/>
      <c r="C58" s="120"/>
      <c r="D58" s="120"/>
      <c r="E58" s="120"/>
      <c r="F58" s="120"/>
      <c r="G58" s="120"/>
      <c r="H58" s="120"/>
      <c r="I58" s="121"/>
      <c r="J58" s="122"/>
    </row>
    <row r="59" spans="1:10" s="5" customFormat="1" ht="16.5" customHeight="1" x14ac:dyDescent="0.2">
      <c r="A59" s="123"/>
      <c r="B59" s="120"/>
      <c r="C59" s="120"/>
      <c r="D59" s="120"/>
      <c r="E59" s="120"/>
      <c r="F59" s="120"/>
      <c r="G59" s="120"/>
      <c r="H59" s="120"/>
      <c r="I59" s="124"/>
      <c r="J59" s="122"/>
    </row>
    <row r="60" spans="1:10" x14ac:dyDescent="0.2">
      <c r="A60" s="118"/>
      <c r="B60" s="118"/>
      <c r="C60" s="118"/>
      <c r="D60" s="118"/>
      <c r="E60" s="118"/>
      <c r="F60" s="118"/>
      <c r="G60" s="118"/>
      <c r="H60" s="118"/>
      <c r="I60" s="118"/>
      <c r="J60" s="118"/>
    </row>
    <row r="61" spans="1:10" x14ac:dyDescent="0.2">
      <c r="A61" s="117"/>
      <c r="B61" s="117"/>
      <c r="C61" s="117"/>
      <c r="D61" s="117"/>
      <c r="E61" s="117"/>
      <c r="F61" s="117"/>
      <c r="G61" s="117"/>
      <c r="H61" s="117"/>
      <c r="I61" s="117"/>
      <c r="J61" s="117"/>
    </row>
    <row r="62" spans="1:10" x14ac:dyDescent="0.2">
      <c r="A62" s="117"/>
      <c r="B62" s="117"/>
      <c r="C62" s="117"/>
      <c r="D62" s="117"/>
      <c r="E62" s="117"/>
      <c r="F62" s="117"/>
      <c r="G62" s="117"/>
      <c r="H62" s="117"/>
      <c r="I62" s="117"/>
      <c r="J62" s="117"/>
    </row>
    <row r="63" spans="1:10" x14ac:dyDescent="0.2">
      <c r="A63" s="117"/>
      <c r="B63" s="117"/>
      <c r="C63" s="117"/>
      <c r="D63" s="117"/>
      <c r="E63" s="117"/>
      <c r="F63" s="117"/>
      <c r="G63" s="117"/>
      <c r="H63" s="117"/>
      <c r="I63" s="117"/>
      <c r="J63" s="117"/>
    </row>
    <row r="64" spans="1:10" x14ac:dyDescent="0.2">
      <c r="A64" s="117"/>
      <c r="B64" s="117"/>
      <c r="C64" s="117"/>
      <c r="D64" s="117"/>
      <c r="E64" s="117"/>
      <c r="F64" s="117"/>
      <c r="G64" s="117"/>
      <c r="H64" s="117"/>
      <c r="I64" s="117"/>
      <c r="J64" s="117"/>
    </row>
    <row r="65" spans="1:10" x14ac:dyDescent="0.2">
      <c r="A65" s="117"/>
      <c r="B65" s="117"/>
      <c r="C65" s="117"/>
      <c r="D65" s="117"/>
      <c r="E65" s="117"/>
      <c r="F65" s="117"/>
      <c r="G65" s="117"/>
      <c r="H65" s="117"/>
      <c r="I65" s="117"/>
      <c r="J65" s="117"/>
    </row>
    <row r="66" spans="1:10" x14ac:dyDescent="0.2">
      <c r="A66" s="117"/>
      <c r="B66" s="117"/>
      <c r="C66" s="117"/>
      <c r="D66" s="117"/>
      <c r="E66" s="117"/>
      <c r="F66" s="117"/>
      <c r="G66" s="117"/>
      <c r="H66" s="117"/>
      <c r="I66" s="117"/>
      <c r="J66" s="117"/>
    </row>
  </sheetData>
  <mergeCells count="2">
    <mergeCell ref="H3:O3"/>
    <mergeCell ref="H4:O4"/>
  </mergeCells>
  <phoneticPr fontId="0" type="noConversion"/>
  <conditionalFormatting sqref="B55:H55 B57:H58">
    <cfRule type="cellIs" priority="1" stopIfTrue="1" operator="between">
      <formula>0.01</formula>
      <formula>3</formula>
    </cfRule>
  </conditionalFormatting>
  <dataValidations count="2">
    <dataValidation type="whole" showInputMessage="1" showErrorMessage="1" errorTitle="Out of Range" error="Value must be between 3 - 0_x000a_" sqref="B59:H59 B56:H56" xr:uid="{00000000-0002-0000-0500-000000000000}">
      <formula1>0</formula1>
      <formula2>3</formula2>
    </dataValidation>
    <dataValidation type="whole" showErrorMessage="1" errorTitle="Out of Range" error="Value must be between 0 - 3_x000a_" prompt="_x000a_" sqref="B55:H55 B57:H58" xr:uid="{00000000-0002-0000-0500-000001000000}">
      <formula1>0</formula1>
      <formula2>3</formula2>
    </dataValidation>
  </dataValidations>
  <pageMargins left="0.5" right="0.25" top="0.5" bottom="0.5" header="0.5" footer="0.25"/>
  <pageSetup scale="67" orientation="landscape" horizontalDpi="200" verticalDpi="200" copies="15" r:id="rId1"/>
  <headerFooter alignWithMargins="0">
    <oddFooter>&amp;R&amp;"Arial,Italic"&amp;8&amp;F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2"/>
  <sheetViews>
    <sheetView tabSelected="1" view="pageBreakPreview" topLeftCell="A3" zoomScale="80" zoomScaleNormal="100" zoomScaleSheetLayoutView="80" workbookViewId="0">
      <selection activeCell="S27" sqref="S27"/>
    </sheetView>
  </sheetViews>
  <sheetFormatPr defaultRowHeight="12.75" x14ac:dyDescent="0.2"/>
  <cols>
    <col min="1" max="1" width="36" style="136" customWidth="1"/>
    <col min="2" max="2" width="7.42578125" style="136" customWidth="1"/>
    <col min="3" max="3" width="9.140625" customWidth="1"/>
    <col min="4" max="4" width="7.42578125" customWidth="1"/>
    <col min="5" max="5" width="38.42578125" bestFit="1" customWidth="1"/>
    <col min="11" max="11" width="22.85546875" customWidth="1"/>
    <col min="12" max="12" width="7" customWidth="1"/>
  </cols>
  <sheetData>
    <row r="1" spans="1:5" ht="13.5" thickBot="1" x14ac:dyDescent="0.25">
      <c r="A1" s="253" t="s">
        <v>152</v>
      </c>
      <c r="B1" s="253"/>
      <c r="D1" s="205"/>
      <c r="E1" s="205"/>
    </row>
    <row r="2" spans="1:5" ht="24" customHeight="1" x14ac:dyDescent="0.2">
      <c r="A2" s="226" t="str">
        <f>'Natural Hazards'!A15</f>
        <v>Wild Fire- Direct Impact</v>
      </c>
      <c r="B2" s="227">
        <f>'Natural Hazards'!J15</f>
        <v>83</v>
      </c>
    </row>
    <row r="3" spans="1:5" x14ac:dyDescent="0.2">
      <c r="A3" s="224" t="str">
        <f>'Natural Hazards'!A10</f>
        <v>Epidemic/Pandemic</v>
      </c>
      <c r="B3" s="228">
        <f>'Natural Hazards'!J10</f>
        <v>61</v>
      </c>
    </row>
    <row r="4" spans="1:5" x14ac:dyDescent="0.2">
      <c r="A4" s="224" t="s">
        <v>161</v>
      </c>
      <c r="B4" s="225">
        <f>'Natural Hazards'!J16</f>
        <v>72</v>
      </c>
    </row>
    <row r="5" spans="1:5" x14ac:dyDescent="0.2">
      <c r="A5" s="224" t="str">
        <f>'Natural Hazards'!A8</f>
        <v>Drought</v>
      </c>
      <c r="B5" s="228">
        <f>'Natural Hazards'!J8</f>
        <v>50</v>
      </c>
    </row>
    <row r="6" spans="1:5" x14ac:dyDescent="0.2">
      <c r="A6" s="224" t="str">
        <f>'Technological Hazards'!A22</f>
        <v>Supply Shortage</v>
      </c>
      <c r="B6" s="228">
        <f>'Technological Hazards'!J22</f>
        <v>56</v>
      </c>
    </row>
    <row r="7" spans="1:5" x14ac:dyDescent="0.2">
      <c r="A7" s="224" t="str">
        <f>'Natural Hazards'!A9</f>
        <v>Earthquake</v>
      </c>
      <c r="B7" s="228">
        <f>'Natural Hazards'!J9</f>
        <v>56</v>
      </c>
    </row>
    <row r="8" spans="1:5" ht="24" x14ac:dyDescent="0.2">
      <c r="A8" s="224" t="str">
        <f>'Technological Hazards'!A13</f>
        <v>Generator Failure/ complete electrical failure</v>
      </c>
      <c r="B8" s="228">
        <f>'Technological Hazards'!J13</f>
        <v>48</v>
      </c>
    </row>
    <row r="9" spans="1:5" x14ac:dyDescent="0.2">
      <c r="A9" s="224" t="str">
        <f>'Human Hazards'!A13</f>
        <v>Cyber Terrorism/Denial of Svc</v>
      </c>
      <c r="B9" s="228">
        <f>'Human Hazards'!J13</f>
        <v>41</v>
      </c>
    </row>
    <row r="10" spans="1:5" x14ac:dyDescent="0.2">
      <c r="A10" s="224" t="str">
        <f>'Human Hazards'!A14</f>
        <v>Active Shooter/Threat</v>
      </c>
      <c r="B10" s="228">
        <f>'Human Hazards'!J14</f>
        <v>52</v>
      </c>
    </row>
    <row r="11" spans="1:5" x14ac:dyDescent="0.2">
      <c r="A11" s="224" t="str">
        <f>'Natural Hazards'!A11</f>
        <v xml:space="preserve">Flood, External </v>
      </c>
      <c r="B11" s="228">
        <f>'Natural Hazards'!J11</f>
        <v>41</v>
      </c>
    </row>
    <row r="12" spans="1:5" x14ac:dyDescent="0.2">
      <c r="A12" s="224" t="str">
        <f>'Technological Hazards'!A15</f>
        <v>IT Failure</v>
      </c>
      <c r="B12" s="228">
        <f>'Technological Hazards'!J15</f>
        <v>30</v>
      </c>
    </row>
    <row r="13" spans="1:5" x14ac:dyDescent="0.2">
      <c r="A13" s="224" t="str">
        <f>'Technological Hazards'!A14</f>
        <v>HVAC Failure</v>
      </c>
      <c r="B13" s="228">
        <f>'Technological Hazards'!J14</f>
        <v>30</v>
      </c>
    </row>
    <row r="14" spans="1:5" ht="21.6" customHeight="1" x14ac:dyDescent="0.2">
      <c r="A14" s="224" t="str">
        <f>'Hazardous Materials'!A7</f>
        <v>Terrorism, Radiologic (Dirty bomb)</v>
      </c>
      <c r="B14" s="225">
        <f>'Hazardous Materials'!J7</f>
        <v>28</v>
      </c>
    </row>
    <row r="15" spans="1:5" ht="27" customHeight="1" x14ac:dyDescent="0.2">
      <c r="A15" s="224" t="str">
        <f>'Natural Hazards'!A12</f>
        <v>Landslide</v>
      </c>
      <c r="B15" s="228">
        <f>'Natural Hazards'!J12</f>
        <v>26</v>
      </c>
    </row>
    <row r="16" spans="1:5" x14ac:dyDescent="0.2">
      <c r="A16" s="224" t="str">
        <f>'Human Hazards'!A12</f>
        <v>Terrorism, Biological</v>
      </c>
      <c r="B16" s="228">
        <f>'Human Hazards'!J12</f>
        <v>26</v>
      </c>
    </row>
    <row r="17" spans="1:12" ht="13.5" thickBot="1" x14ac:dyDescent="0.25">
      <c r="A17" s="247" t="str">
        <f>'Hazardous Materials'!A10</f>
        <v>Terrorism, Chemical</v>
      </c>
      <c r="B17" s="248">
        <f>'Hazardous Materials'!J10</f>
        <v>26</v>
      </c>
    </row>
    <row r="18" spans="1:12" ht="17.25" customHeight="1" x14ac:dyDescent="0.2">
      <c r="A18" s="135" t="str">
        <f>'Human Hazards'!A11</f>
        <v>Mass Casualty Incident (trauma)</v>
      </c>
      <c r="B18" s="122">
        <f>'Human Hazards'!J11</f>
        <v>20</v>
      </c>
    </row>
    <row r="19" spans="1:12" x14ac:dyDescent="0.2">
      <c r="A19" s="135" t="str">
        <f>'Natural Hazards'!A14</f>
        <v>Temperature Extremes</v>
      </c>
      <c r="B19" s="122">
        <f>'Natural Hazards'!J14</f>
        <v>22</v>
      </c>
    </row>
    <row r="20" spans="1:12" x14ac:dyDescent="0.2">
      <c r="A20" s="135" t="str">
        <f>'Human Hazards'!A8</f>
        <v>Civil Disturbance</v>
      </c>
      <c r="B20" s="122">
        <f>'Human Hazards'!J8</f>
        <v>22</v>
      </c>
    </row>
    <row r="21" spans="1:12" x14ac:dyDescent="0.2">
      <c r="A21" s="135" t="str">
        <f>'Hazardous Materials'!A8</f>
        <v>Mass Casualty Hazmat Incident</v>
      </c>
      <c r="B21" s="204">
        <f>'Hazardous Materials'!J8</f>
        <v>22</v>
      </c>
    </row>
    <row r="22" spans="1:12" x14ac:dyDescent="0.2">
      <c r="A22" s="135" t="str">
        <f>'Technological Hazards'!A12</f>
        <v>Fuel Shortage</v>
      </c>
      <c r="B22" s="122">
        <f>'Technological Hazards'!J12</f>
        <v>20</v>
      </c>
    </row>
    <row r="23" spans="1:12" x14ac:dyDescent="0.2">
      <c r="A23" s="200" t="str">
        <f>'Technological Hazards'!A19</f>
        <v>Sewer Failure</v>
      </c>
      <c r="B23" s="201">
        <f>'Technological Hazards'!J19</f>
        <v>20</v>
      </c>
    </row>
    <row r="24" spans="1:12" ht="13.5" thickBot="1" x14ac:dyDescent="0.25">
      <c r="A24" s="200" t="str">
        <f>'Technological Hazards'!A21</f>
        <v>Structural Damage-non-EQ</v>
      </c>
      <c r="B24" s="201">
        <f>'Technological Hazards'!J21</f>
        <v>20</v>
      </c>
    </row>
    <row r="25" spans="1:12" ht="39" customHeight="1" thickBot="1" x14ac:dyDescent="0.25">
      <c r="A25" s="135" t="str">
        <f>'Technological Hazards'!A24</f>
        <v>Water Failure</v>
      </c>
      <c r="B25" s="122">
        <f>'Technological Hazards'!J24</f>
        <v>19</v>
      </c>
      <c r="J25" s="231" t="s">
        <v>172</v>
      </c>
      <c r="K25" s="232"/>
      <c r="L25" s="233"/>
    </row>
    <row r="26" spans="1:12" ht="21.6" customHeight="1" x14ac:dyDescent="0.2">
      <c r="A26" s="135" t="str">
        <f>'Hazardous Materials'!A9</f>
        <v>Hazmat Incident-Spill</v>
      </c>
      <c r="B26" s="204">
        <f>'Hazardous Materials'!J9</f>
        <v>19</v>
      </c>
      <c r="D26" s="231" t="s">
        <v>173</v>
      </c>
      <c r="E26" s="232"/>
      <c r="F26" s="233"/>
      <c r="J26" s="234" t="s">
        <v>153</v>
      </c>
      <c r="K26" s="229" t="s">
        <v>154</v>
      </c>
      <c r="L26" s="235" t="s">
        <v>155</v>
      </c>
    </row>
    <row r="27" spans="1:12" ht="39.6" customHeight="1" x14ac:dyDescent="0.2">
      <c r="A27" s="198" t="str">
        <f>'Natural Hazards'!A7</f>
        <v>Dam Inundation
(Warm Springs &amp; Spring Lake/Lake Ralphine)</v>
      </c>
      <c r="B27" s="199">
        <f>'Natural Hazards'!J7</f>
        <v>19</v>
      </c>
      <c r="D27" s="234" t="s">
        <v>153</v>
      </c>
      <c r="E27" s="229" t="s">
        <v>154</v>
      </c>
      <c r="F27" s="235" t="s">
        <v>155</v>
      </c>
      <c r="J27" s="236">
        <v>1</v>
      </c>
      <c r="K27" s="241" t="s">
        <v>162</v>
      </c>
      <c r="L27" s="237">
        <v>83</v>
      </c>
    </row>
    <row r="28" spans="1:12" x14ac:dyDescent="0.2">
      <c r="A28" s="200" t="str">
        <f>'Technological Hazards'!A10</f>
        <v>Fire, Internal</v>
      </c>
      <c r="B28" s="201">
        <f>'Technological Hazards'!J10</f>
        <v>19</v>
      </c>
      <c r="D28" s="236">
        <v>1</v>
      </c>
      <c r="E28" s="230" t="str">
        <f>A2</f>
        <v>Wild Fire- Direct Impact</v>
      </c>
      <c r="F28" s="237">
        <f>B2</f>
        <v>83</v>
      </c>
      <c r="J28" s="236">
        <v>2</v>
      </c>
      <c r="K28" s="241" t="s">
        <v>167</v>
      </c>
      <c r="L28" s="237">
        <v>72</v>
      </c>
    </row>
    <row r="29" spans="1:12" x14ac:dyDescent="0.2">
      <c r="A29" s="200" t="str">
        <f>'Technological Hazards'!A16</f>
        <v>Medical Gas Failure</v>
      </c>
      <c r="B29" s="201">
        <f>'Technological Hazards'!J16</f>
        <v>19</v>
      </c>
      <c r="D29" s="236">
        <v>2</v>
      </c>
      <c r="E29" s="230" t="str">
        <f t="shared" ref="E29:E41" si="0">A3</f>
        <v>Epidemic/Pandemic</v>
      </c>
      <c r="F29" s="237">
        <f t="shared" ref="F29:F41" si="1">B3</f>
        <v>61</v>
      </c>
      <c r="J29" s="236">
        <v>2</v>
      </c>
      <c r="K29" s="241" t="s">
        <v>161</v>
      </c>
      <c r="L29" s="237">
        <v>72</v>
      </c>
    </row>
    <row r="30" spans="1:12" x14ac:dyDescent="0.2">
      <c r="A30" s="200" t="str">
        <f>'Technological Hazards'!A17</f>
        <v>Medical Vacuum Failure</v>
      </c>
      <c r="B30" s="201">
        <f>'Technological Hazards'!J17</f>
        <v>19</v>
      </c>
      <c r="D30" s="236">
        <v>3</v>
      </c>
      <c r="E30" s="230" t="str">
        <f t="shared" si="0"/>
        <v>Wildfire- Indirect Impact</v>
      </c>
      <c r="F30" s="237">
        <f t="shared" si="1"/>
        <v>72</v>
      </c>
      <c r="J30" s="236">
        <v>3</v>
      </c>
      <c r="K30" s="241" t="s">
        <v>4</v>
      </c>
      <c r="L30" s="237">
        <v>67</v>
      </c>
    </row>
    <row r="31" spans="1:12" x14ac:dyDescent="0.2">
      <c r="A31" s="200" t="str">
        <f>'Technological Hazards'!A18</f>
        <v>Natural Gas Failure</v>
      </c>
      <c r="B31" s="201">
        <f>'Technological Hazards'!J18</f>
        <v>19</v>
      </c>
      <c r="D31" s="236">
        <v>3</v>
      </c>
      <c r="E31" s="230" t="str">
        <f t="shared" si="0"/>
        <v>Drought</v>
      </c>
      <c r="F31" s="237">
        <f t="shared" si="1"/>
        <v>50</v>
      </c>
      <c r="J31" s="236">
        <v>4</v>
      </c>
      <c r="K31" s="241" t="s">
        <v>28</v>
      </c>
      <c r="L31" s="237">
        <v>61</v>
      </c>
    </row>
    <row r="32" spans="1:12" x14ac:dyDescent="0.2">
      <c r="A32" s="200" t="str">
        <f>'Technological Hazards'!A20</f>
        <v>Steam Failure</v>
      </c>
      <c r="B32" s="201">
        <f>'Technological Hazards'!J20</f>
        <v>19</v>
      </c>
      <c r="D32" s="236">
        <v>4</v>
      </c>
      <c r="E32" s="230" t="str">
        <f t="shared" si="0"/>
        <v>Supply Shortage</v>
      </c>
      <c r="F32" s="237">
        <f t="shared" si="1"/>
        <v>56</v>
      </c>
      <c r="J32" s="236">
        <v>5</v>
      </c>
      <c r="K32" s="241" t="s">
        <v>2</v>
      </c>
      <c r="L32" s="237">
        <v>56</v>
      </c>
    </row>
    <row r="33" spans="1:12" ht="38.25" x14ac:dyDescent="0.2">
      <c r="A33" s="202" t="str">
        <f>'Human Hazards'!A9</f>
        <v>Hostage Situation</v>
      </c>
      <c r="B33" s="203">
        <f>'Human Hazards'!J9</f>
        <v>19</v>
      </c>
      <c r="D33" s="236">
        <v>5</v>
      </c>
      <c r="E33" s="230" t="str">
        <f t="shared" si="0"/>
        <v>Earthquake</v>
      </c>
      <c r="F33" s="237">
        <f t="shared" si="1"/>
        <v>56</v>
      </c>
      <c r="J33" s="236">
        <v>6</v>
      </c>
      <c r="K33" s="241" t="s">
        <v>168</v>
      </c>
      <c r="L33" s="237">
        <v>48</v>
      </c>
    </row>
    <row r="34" spans="1:12" ht="25.5" x14ac:dyDescent="0.2">
      <c r="A34" s="198" t="str">
        <f>'Natural Hazards'!A13</f>
        <v>Severe Storm</v>
      </c>
      <c r="B34" s="199">
        <f>'Natural Hazards'!J13</f>
        <v>17</v>
      </c>
      <c r="D34" s="236">
        <v>6</v>
      </c>
      <c r="E34" s="230" t="str">
        <f t="shared" si="0"/>
        <v>Generator Failure/ complete electrical failure</v>
      </c>
      <c r="F34" s="237">
        <f t="shared" si="1"/>
        <v>48</v>
      </c>
      <c r="J34" s="236">
        <v>7</v>
      </c>
      <c r="K34" s="241" t="s">
        <v>169</v>
      </c>
      <c r="L34" s="237">
        <v>44</v>
      </c>
    </row>
    <row r="35" spans="1:12" x14ac:dyDescent="0.2">
      <c r="A35" s="202" t="str">
        <f>'Human Hazards'!A7</f>
        <v>Bomb Threat/Scare</v>
      </c>
      <c r="B35" s="203">
        <f>'Human Hazards'!J7</f>
        <v>17</v>
      </c>
      <c r="D35" s="236">
        <v>6</v>
      </c>
      <c r="E35" s="230" t="str">
        <f t="shared" si="0"/>
        <v>Cyber Terrorism/Denial of Svc</v>
      </c>
      <c r="F35" s="237">
        <f t="shared" si="1"/>
        <v>41</v>
      </c>
      <c r="J35" s="236">
        <v>8</v>
      </c>
      <c r="K35" s="241" t="s">
        <v>170</v>
      </c>
      <c r="L35" s="237">
        <v>41</v>
      </c>
    </row>
    <row r="36" spans="1:12" x14ac:dyDescent="0.2">
      <c r="A36" s="202" t="str">
        <f>'Human Hazards'!A10</f>
        <v>Labor Action</v>
      </c>
      <c r="B36" s="203">
        <f>'Human Hazards'!J10</f>
        <v>15</v>
      </c>
      <c r="D36" s="236">
        <v>7</v>
      </c>
      <c r="E36" s="230" t="str">
        <f t="shared" si="0"/>
        <v>Active Shooter/Threat</v>
      </c>
      <c r="F36" s="237">
        <f t="shared" si="1"/>
        <v>52</v>
      </c>
      <c r="J36" s="236">
        <v>8</v>
      </c>
      <c r="K36" s="241" t="s">
        <v>166</v>
      </c>
      <c r="L36" s="237">
        <v>41</v>
      </c>
    </row>
    <row r="37" spans="1:12" x14ac:dyDescent="0.2">
      <c r="A37" s="135" t="str">
        <f>'Technological Hazards'!A7</f>
        <v>Electrical Failure/Planned Power Outage</v>
      </c>
      <c r="B37" s="122">
        <f>'Technological Hazards'!J7</f>
        <v>13</v>
      </c>
      <c r="D37" s="236">
        <v>7</v>
      </c>
      <c r="E37" s="230" t="str">
        <f t="shared" si="0"/>
        <v xml:space="preserve">Flood, External </v>
      </c>
      <c r="F37" s="237">
        <f t="shared" si="1"/>
        <v>41</v>
      </c>
      <c r="J37" s="236">
        <v>9</v>
      </c>
      <c r="K37" s="241" t="s">
        <v>64</v>
      </c>
      <c r="L37" s="237">
        <v>33</v>
      </c>
    </row>
    <row r="38" spans="1:12" x14ac:dyDescent="0.2">
      <c r="A38" s="200" t="str">
        <f>'Technological Hazards'!A8</f>
        <v>Communications Failure</v>
      </c>
      <c r="B38" s="201">
        <f>'Technological Hazards'!J8</f>
        <v>26</v>
      </c>
      <c r="D38" s="236">
        <v>7</v>
      </c>
      <c r="E38" s="230" t="str">
        <f t="shared" si="0"/>
        <v>IT Failure</v>
      </c>
      <c r="F38" s="237">
        <f t="shared" si="1"/>
        <v>30</v>
      </c>
      <c r="J38" s="236">
        <v>10</v>
      </c>
      <c r="K38" s="241" t="s">
        <v>15</v>
      </c>
      <c r="L38" s="237">
        <v>30</v>
      </c>
    </row>
    <row r="39" spans="1:12" ht="25.5" x14ac:dyDescent="0.2">
      <c r="A39" s="200" t="str">
        <f>'Technological Hazards'!A23</f>
        <v>Transportation Failure-public transit, road failure</v>
      </c>
      <c r="B39" s="201">
        <f>'Technological Hazards'!J23</f>
        <v>13</v>
      </c>
      <c r="D39" s="236">
        <v>8</v>
      </c>
      <c r="E39" s="230" t="str">
        <f t="shared" si="0"/>
        <v>HVAC Failure</v>
      </c>
      <c r="F39" s="237">
        <f t="shared" si="1"/>
        <v>30</v>
      </c>
      <c r="J39" s="236">
        <v>11</v>
      </c>
      <c r="K39" s="241" t="s">
        <v>165</v>
      </c>
      <c r="L39" s="237">
        <v>28</v>
      </c>
    </row>
    <row r="40" spans="1:12" ht="38.450000000000003" customHeight="1" thickBot="1" x14ac:dyDescent="0.25">
      <c r="A40" s="200" t="str">
        <f>'Technological Hazards'!A11</f>
        <v>Flood, Internal</v>
      </c>
      <c r="B40" s="201">
        <f>'Technological Hazards'!J11</f>
        <v>9</v>
      </c>
      <c r="D40" s="236">
        <v>9</v>
      </c>
      <c r="E40" s="230" t="str">
        <f t="shared" si="0"/>
        <v>Terrorism, Radiologic (Dirty bomb)</v>
      </c>
      <c r="F40" s="237">
        <f t="shared" si="1"/>
        <v>28</v>
      </c>
      <c r="J40" s="238">
        <v>12</v>
      </c>
      <c r="K40" s="242" t="s">
        <v>5</v>
      </c>
      <c r="L40" s="240">
        <v>26</v>
      </c>
    </row>
    <row r="41" spans="1:12" ht="36.75" thickBot="1" x14ac:dyDescent="0.25">
      <c r="A41" s="198" t="str">
        <f>'Natural Hazards'!A17</f>
        <v>Tsunami (see Flood and EQ)  NOT evaluated, not a high priority for health system.</v>
      </c>
      <c r="B41" s="199">
        <f>'Natural Hazards'!J17</f>
        <v>0</v>
      </c>
      <c r="D41" s="238">
        <v>10</v>
      </c>
      <c r="E41" s="239" t="str">
        <f t="shared" si="0"/>
        <v>Landslide</v>
      </c>
      <c r="F41" s="237">
        <f t="shared" si="1"/>
        <v>26</v>
      </c>
      <c r="J41" s="244">
        <v>12</v>
      </c>
      <c r="K41" s="245" t="s">
        <v>171</v>
      </c>
      <c r="L41" s="246">
        <v>26</v>
      </c>
    </row>
    <row r="42" spans="1:12" x14ac:dyDescent="0.2">
      <c r="A42" s="200" t="str">
        <f>'Technological Hazards'!A9</f>
        <v>Fire Alarm Failure</v>
      </c>
      <c r="B42" s="201">
        <f>'Technological Hazards'!J9</f>
        <v>0</v>
      </c>
      <c r="J42" s="244">
        <v>12</v>
      </c>
      <c r="K42" s="245" t="s">
        <v>23</v>
      </c>
      <c r="L42" s="246">
        <v>26</v>
      </c>
    </row>
  </sheetData>
  <sortState ref="A2:B42">
    <sortCondition descending="1" ref="B2"/>
  </sortState>
  <mergeCells count="1">
    <mergeCell ref="A1:B1"/>
  </mergeCells>
  <pageMargins left="0.25" right="0.25" top="0.25" bottom="0.25" header="0.3" footer="0.3"/>
  <pageSetup scale="66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Instructions</vt:lpstr>
      <vt:lpstr>Natural Hazards</vt:lpstr>
      <vt:lpstr>Technological Hazards</vt:lpstr>
      <vt:lpstr>Human Hazards</vt:lpstr>
      <vt:lpstr>Hazardous Materials</vt:lpstr>
      <vt:lpstr>Summary</vt:lpstr>
      <vt:lpstr>Top 10</vt:lpstr>
      <vt:lpstr>'Hazardous Materials'!Print_Area</vt:lpstr>
      <vt:lpstr>'Human Hazards'!Print_Area</vt:lpstr>
      <vt:lpstr>'Natural Hazards'!Print_Area</vt:lpstr>
      <vt:lpstr>Summary!Print_Area</vt:lpstr>
      <vt:lpstr>'Technological Hazards'!Print_Area</vt:lpstr>
      <vt:lpstr>'Top 10'!Print_Area</vt:lpstr>
    </vt:vector>
  </TitlesOfParts>
  <Company>Kaiser Foundation Health Plan,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saruwami</dc:creator>
  <cp:lastModifiedBy>Carly Sullivan</cp:lastModifiedBy>
  <cp:lastPrinted>2017-03-07T00:37:11Z</cp:lastPrinted>
  <dcterms:created xsi:type="dcterms:W3CDTF">2000-12-06T18:52:54Z</dcterms:created>
  <dcterms:modified xsi:type="dcterms:W3CDTF">2022-04-19T19:28:04Z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